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O:\RoHS REACH Conflict Minerals Documents\"/>
    </mc:Choice>
  </mc:AlternateContent>
  <xr:revisionPtr revIDLastSave="0" documentId="13_ncr:1_{B0F69CE1-E54F-4216-8406-942A97359C3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S6" i="5"/>
  <c r="T6" i="5"/>
  <c r="V7" i="5"/>
  <c r="J7" i="5"/>
  <c r="S7" i="5"/>
  <c r="T7" i="5"/>
  <c r="V8" i="5"/>
  <c r="J8" i="5"/>
  <c r="S8" i="5"/>
  <c r="T8" i="5"/>
  <c r="V9" i="5"/>
  <c r="J9" i="5"/>
  <c r="S9" i="5"/>
  <c r="T9" i="5"/>
  <c r="V10" i="5"/>
  <c r="J10" i="5"/>
  <c r="S10" i="5"/>
  <c r="T10" i="5"/>
  <c r="E4" i="8"/>
  <c r="B11" i="5"/>
  <c r="C11" i="5"/>
  <c r="V11" i="5"/>
  <c r="J11" i="5"/>
  <c r="E11" i="5"/>
  <c r="S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R10" i="5"/>
  <c r="H10" i="5"/>
  <c r="H13" i="5"/>
  <c r="R13" i="5"/>
  <c r="J13" i="5"/>
  <c r="I13" i="5"/>
  <c r="F13" i="5"/>
  <c r="H7" i="5"/>
  <c r="R7" i="5"/>
  <c r="I7" i="5"/>
  <c r="H17" i="5"/>
  <c r="I17" i="5"/>
  <c r="J17" i="5"/>
  <c r="R17" i="5"/>
  <c r="F17" i="5"/>
  <c r="G66" i="6"/>
  <c r="H66" i="6"/>
  <c r="C66" i="6"/>
  <c r="G67" i="6"/>
  <c r="H67" i="6"/>
  <c r="D67" i="6"/>
  <c r="G65" i="6"/>
  <c r="H65" i="6"/>
  <c r="C65" i="6"/>
  <c r="I12" i="5"/>
  <c r="J12" i="5"/>
  <c r="R12" i="5"/>
  <c r="F12" i="5"/>
  <c r="H12" i="5"/>
  <c r="H9" i="5"/>
  <c r="I9" i="5"/>
  <c r="R9" i="5"/>
  <c r="R8" i="5"/>
  <c r="H8" i="5"/>
  <c r="I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<sst xmlns="http://schemas.openxmlformats.org/spreadsheetml/2006/main" count="22397" uniqueCount="15828">
  <si>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</si>
  <si>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</si>
  <si>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</si>
  <si>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</si>
  <si>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</si>
  <si>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</si>
  <si>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</si>
  <si>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</si>
  <si>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</si>
  <si>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</si>
  <si>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</si>
  <si>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</si>
  <si>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</si>
  <si>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</si>
  <si>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</si>
  <si>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</si>
  <si>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</si>
  <si>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</si>
  <si>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</si>
  <si>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</si>
  <si>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</si>
  <si>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</si>
  <si>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</si>
  <si>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</si>
  <si>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</si>
  <si>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</si>
  <si>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</si>
  <si>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</si>
  <si>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</si>
  <si>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</si>
  <si>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</si>
  <si>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</si>
  <si>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</si>
  <si>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</si>
  <si>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</si>
  <si>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</si>
  <si>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</si>
  <si>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</si>
  <si>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</si>
  <si>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</si>
  <si>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</si>
  <si>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</si>
  <si>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</si>
  <si>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</si>
  <si>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</si>
  <si>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</si>
  <si>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</si>
  <si>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</si>
  <si>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</si>
  <si>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</si>
  <si>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</si>
  <si>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</si>
  <si>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</si>
  <si>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</si>
  <si>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</si>
  <si>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</si>
  <si>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</si>
  <si>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</si>
  <si>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</si>
  <si>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</si>
  <si>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</si>
  <si>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</si>
  <si>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</si>
  <si>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</si>
  <si>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</si>
  <si>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</si>
  <si>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</si>
  <si>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</si>
  <si>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</si>
  <si>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</si>
  <si>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</si>
  <si>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</si>
  <si>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</si>
  <si>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</si>
  <si>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</si>
  <si>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</si>
  <si>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</si>
  <si>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</si>
  <si>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</si>
  <si>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</si>
  <si>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</si>
  <si>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</si>
  <si>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</si>
  <si>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</si>
  <si>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</si>
  <si>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</si>
  <si>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</si>
  <si>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</si>
  <si>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</si>
  <si>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</si>
  <si>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</si>
  <si>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</si>
  <si>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</si>
  <si>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</si>
  <si>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</si>
  <si>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</si>
  <si>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</si>
  <si>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</si>
  <si>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</si>
  <si>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</si>
  <si>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</si>
  <si>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</si>
  <si>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</si>
  <si>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</si>
  <si>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</si>
  <si>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</si>
  <si>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</si>
  <si>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</si>
  <si>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</si>
  <si>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</si>
  <si>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</si>
  <si>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</si>
  <si>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</si>
  <si>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</si>
  <si>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</si>
  <si>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</si>
  <si>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</si>
  <si>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</si>
  <si>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</si>
  <si>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</si>
  <si>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</si>
  <si>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</si>
  <si>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</si>
  <si>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</si>
  <si>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</si>
  <si>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</si>
  <si>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</si>
  <si>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</si>
  <si>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</si>
  <si>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</si>
  <si>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</si>
  <si>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</si>
  <si>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</si>
  <si>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</si>
  <si>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</si>
  <si>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</si>
  <si>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</si>
  <si>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</si>
  <si>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</si>
  <si>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</si>
  <si>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</si>
  <si>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</si>
  <si>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</si>
  <si>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</si>
  <si>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</si>
  <si>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</si>
  <si>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</si>
  <si>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</si>
  <si>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</si>
  <si>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</si>
  <si>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</si>
  <si>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</si>
  <si>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</si>
  <si>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</si>
  <si>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</si>
  <si>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</si>
  <si>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</si>
  <si>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</si>
  <si>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</si>
  <si>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</si>
  <si>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</si>
  <si>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</si>
  <si>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</si>
  <si>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</si>
  <si>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</si>
  <si>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</si>
  <si>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</si>
  <si>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</si>
  <si>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</si>
  <si>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</si>
  <si>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</si>
  <si>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</si>
  <si>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</si>
  <si>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</si>
  <si>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</si>
  <si>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</si>
  <si>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</si>
  <si>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</si>
  <si>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</si>
  <si>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</si>
  <si>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</si>
  <si>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</si>
  <si>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</si>
  <si>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</si>
  <si>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</si>
  <si>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</si>
  <si>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</si>
  <si>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</si>
  <si>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</si>
  <si>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</si>
  <si>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</si>
  <si>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</si>
  <si>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</si>
  <si>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</si>
  <si>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</si>
  <si>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</si>
  <si>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</si>
  <si>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</si>
  <si>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</si>
  <si>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</si>
  <si>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</si>
  <si>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</si>
  <si>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</si>
  <si>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</si>
  <si>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</si>
  <si>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</si>
  <si>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</si>
  <si>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</si>
  <si>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</si>
  <si>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</si>
  <si>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</si>
  <si>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</si>
  <si>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</si>
  <si>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</si>
  <si>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</si>
  <si>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</si>
  <si>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</si>
  <si>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</si>
  <si>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</si>
  <si>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</si>
  <si>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</si>
  <si>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</si>
  <si>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</si>
  <si>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</si>
  <si>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</si>
  <si>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</si>
  <si>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</si>
  <si>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</si>
  <si>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</si>
  <si>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</si>
  <si>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</si>
  <si>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</si>
  <si>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</si>
  <si>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</si>
  <si>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</si>
  <si>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</si>
  <si>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</si>
  <si>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</si>
  <si>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</si>
  <si>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</si>
  <si>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</si>
  <si>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</si>
  <si>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</si>
  <si>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</si>
  <si>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</si>
  <si>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</si>
  <si>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</si>
  <si>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</si>
  <si>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</si>
  <si>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</si>
  <si>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</si>
  <si>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</si>
  <si>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</si>
  <si>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</si>
  <si>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</si>
  <si>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</si>
  <si>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</si>
  <si>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</si>
  <si>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</si>
  <si>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</si>
  <si>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</si>
  <si>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</si>
  <si>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</si>
  <si>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</si>
  <si>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</si>
  <si>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</si>
  <si>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</si>
  <si>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</si>
  <si>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</si>
  <si>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</si>
  <si>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</si>
  <si>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</si>
  <si>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</si>
  <si>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</si>
  <si>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</si>
  <si>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</si>
  <si>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</si>
  <si>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</si>
  <si>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</si>
  <si>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</si>
  <si>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</si>
  <si>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</si>
  <si>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</si>
  <si>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</si>
  <si>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</si>
  <si>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</si>
  <si>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</si>
  <si>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</si>
  <si>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</si>
  <si>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</si>
  <si>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</si>
  <si>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</si>
  <si>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</si>
  <si>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</si>
  <si>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</si>
  <si>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</si>
  <si>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</si>
  <si>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</si>
  <si>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</si>
  <si>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</si>
  <si>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</si>
  <si>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</si>
  <si>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</si>
  <si>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</si>
  <si>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</si>
  <si>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</si>
  <si>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</si>
  <si>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</si>
  <si>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</si>
  <si>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</si>
  <si>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</si>
  <si>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</si>
  <si>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</si>
  <si>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</si>
  <si>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</si>
  <si>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</si>
  <si>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</si>
  <si>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</si>
  <si>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</si>
  <si>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</si>
  <si>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</si>
  <si>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</si>
  <si>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</si>
  <si>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</si>
  <si>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</si>
  <si>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</si>
  <si>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</si>
  <si>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</si>
  <si>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</si>
  <si>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</si>
  <si>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</si>
  <si>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</si>
  <si>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</si>
  <si>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</si>
  <si>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</si>
  <si>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</si>
  <si>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</si>
  <si>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</si>
  <si>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</si>
  <si>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</si>
  <si>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</si>
  <si>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</si>
  <si>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</si>
  <si>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</si>
  <si>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</si>
  <si>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</si>
  <si>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</si>
  <si>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</si>
  <si>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</si>
  <si>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</si>
  <si>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</si>
  <si>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</si>
  <si>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</si>
  <si>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</si>
  <si>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</si>
  <si>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</si>
  <si>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</si>
  <si>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</si>
  <si>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</si>
  <si>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</si>
  <si>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</si>
  <si>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</si>
  <si>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</si>
  <si>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</si>
  <si>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</si>
  <si>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</si>
  <si>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</si>
  <si>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</si>
  <si>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</si>
  <si>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</si>
  <si>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</si>
  <si>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</si>
  <si>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</si>
  <si>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</si>
  <si>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</si>
  <si>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</si>
  <si>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</si>
  <si>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</si>
  <si>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</si>
  <si>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</si>
  <si>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</si>
  <si>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</si>
  <si>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</si>
  <si>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</si>
  <si>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</si>
  <si>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</si>
  <si>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</si>
  <si>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</si>
  <si>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</si>
  <si>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</si>
  <si>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</si>
  <si>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</si>
  <si>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</si>
  <si>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</si>
  <si>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</si>
  <si>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</si>
  <si>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</si>
  <si>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</si>
  <si>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</si>
  <si>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</si>
  <si>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</si>
  <si>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</si>
  <si>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</si>
  <si>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</si>
  <si>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</si>
  <si>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</si>
  <si>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</si>
  <si>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</si>
  <si>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</si>
  <si>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</si>
  <si>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</si>
  <si>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</si>
  <si>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</si>
  <si>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</si>
  <si>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</si>
  <si>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</si>
  <si>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</si>
  <si>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</si>
  <si>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</si>
  <si>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</si>
  <si>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</si>
  <si>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</si>
  <si>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</si>
  <si>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</si>
  <si>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</si>
  <si>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</si>
  <si>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</si>
  <si>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</si>
  <si>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</si>
  <si>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</si>
  <si>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</si>
  <si>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</si>
  <si>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</si>
  <si>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</si>
  <si>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</si>
  <si>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</si>
  <si>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</si>
  <si>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</si>
  <si>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</si>
  <si>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</si>
  <si>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</si>
  <si>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</si>
  <si>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</si>
  <si>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</si>
  <si>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</si>
  <si>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</si>
  <si>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</si>
  <si>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</si>
  <si>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</si>
  <si>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</si>
  <si>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</si>
  <si>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</si>
  <si>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</si>
  <si>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</si>
  <si>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</si>
  <si>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</si>
  <si>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</si>
  <si>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</si>
  <si>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</si>
  <si>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</si>
  <si>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</si>
  <si>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</si>
  <si>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</si>
  <si>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</si>
  <si>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</si>
  <si>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</si>
  <si>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</si>
  <si>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</si>
  <si>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</si>
  <si>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</si>
  <si>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</si>
  <si>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</si>
  <si>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</si>
  <si>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</si>
  <si>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</si>
  <si>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</si>
  <si>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</si>
  <si>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</si>
  <si>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</si>
  <si>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</si>
  <si>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</si>
  <si>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</si>
  <si>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</si>
  <si>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</si>
  <si>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</si>
  <si>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</si>
  <si>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</si>
  <si>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</si>
  <si>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</si>
  <si>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</si>
  <si>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</si>
  <si>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</si>
  <si>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</si>
  <si>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</si>
  <si>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</si>
  <si>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</si>
  <si>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</si>
  <si>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</si>
  <si>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</si>
  <si>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</si>
  <si>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</si>
  <si>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</si>
  <si>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</si>
  <si>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</si>
  <si>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</si>
  <si>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</si>
  <si>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</si>
  <si>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</si>
  <si>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</si>
  <si>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</si>
  <si>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</si>
  <si>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</si>
  <si>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</si>
  <si>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</si>
  <si>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</si>
  <si>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</si>
  <si>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</si>
  <si>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</si>
  <si>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</si>
  <si>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</si>
  <si>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</si>
  <si>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</si>
  <si>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</si>
  <si>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</si>
  <si>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</si>
  <si>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</si>
  <si>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</si>
  <si>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</si>
  <si>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</si>
  <si>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</si>
  <si>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</si>
  <si>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</si>
  <si>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</si>
  <si>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</si>
  <si>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</si>
  <si>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</si>
  <si>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</si>
  <si>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</si>
  <si>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</si>
  <si>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</si>
  <si>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</si>
  <si>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</si>
  <si>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</si>
  <si>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</si>
  <si>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</si>
  <si>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</si>
  <si>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</si>
  <si>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</si>
  <si>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</si>
  <si>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</si>
  <si>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</si>
  <si>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</si>
  <si>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</si>
  <si>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</si>
  <si>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</si>
  <si>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</si>
  <si>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</si>
  <si>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</si>
  <si>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</si>
  <si>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</si>
  <si>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</si>
  <si>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</si>
  <si>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</si>
  <si>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</si>
  <si>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</si>
  <si>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</si>
  <si>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</si>
  <si>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</si>
  <si>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</si>
  <si>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</si>
  <si>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</si>
  <si>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</si>
  <si>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</si>
  <si>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</si>
  <si>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</si>
  <si>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</si>
  <si>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</si>
  <si>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</si>
  <si>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</si>
  <si>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</si>
  <si>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</si>
  <si>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</si>
  <si>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</si>
  <si>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</si>
  <si>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</si>
  <si>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</si>
  <si>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</si>
  <si>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</si>
  <si>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</si>
  <si>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</si>
  <si>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</si>
  <si>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</si>
  <si>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</si>
  <si>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</si>
  <si>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</si>
  <si>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</si>
  <si>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</si>
  <si>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</si>
  <si>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</si>
  <si>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</si>
  <si>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</si>
  <si>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</si>
  <si>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</si>
  <si>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</si>
  <si>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</si>
  <si>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</si>
  <si>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</si>
  <si>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</si>
  <si>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</si>
  <si>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</si>
  <si>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</si>
  <si>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</si>
  <si>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</si>
  <si>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</si>
  <si>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</si>
  <si>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</si>
  <si>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</si>
  <si>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</si>
  <si>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</si>
  <si>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</si>
  <si>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</si>
  <si>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</si>
  <si>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</si>
  <si>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</si>
  <si>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</si>
  <si>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</si>
  <si>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</si>
  <si>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</si>
  <si>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</si>
  <si>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</si>
  <si>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</si>
  <si>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</si>
  <si>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</si>
  <si>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</si>
  <si>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</si>
  <si>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</si>
  <si>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</si>
  <si>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</si>
  <si>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</si>
  <si>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</si>
  <si>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</si>
  <si>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</si>
  <si>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</si>
  <si>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</si>
  <si>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</si>
  <si>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</si>
  <si>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</si>
  <si>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</si>
  <si>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</si>
  <si>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</si>
  <si>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</si>
  <si>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</si>
  <si>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</si>
  <si>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</si>
  <si>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</si>
  <si>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</si>
  <si>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</si>
  <si>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</si>
  <si>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</si>
  <si>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</si>
  <si>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</si>
  <si>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</si>
  <si>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</si>
  <si>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</si>
  <si>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</si>
  <si>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</si>
  <si>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</si>
  <si>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</si>
  <si>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</si>
  <si>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</si>
  <si>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</si>
  <si>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</si>
  <si>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</si>
  <si>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</si>
  <si>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</si>
  <si>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</si>
  <si>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</si>
  <si>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</si>
  <si>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</si>
  <si>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</si>
  <si>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</si>
  <si>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</si>
  <si>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</si>
  <si>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</si>
  <si>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</si>
  <si>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</si>
  <si>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</si>
  <si>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</si>
  <si>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</si>
  <si>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</si>
  <si>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</si>
  <si>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</si>
  <si>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</si>
  <si>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</si>
  <si>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</si>
  <si>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</si>
  <si>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</si>
  <si>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</si>
  <si>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</si>
  <si>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</si>
  <si>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</si>
  <si>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</si>
  <si>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</si>
  <si>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</si>
  <si>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</si>
  <si>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</si>
  <si>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</si>
  <si>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</si>
  <si>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</si>
  <si>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</si>
  <si>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</si>
  <si>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</si>
  <si>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</si>
  <si>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</si>
  <si>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</si>
  <si>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</si>
  <si>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</si>
  <si>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</si>
  <si>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</si>
  <si>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</si>
  <si>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</si>
  <si>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</si>
  <si>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</si>
  <si>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</si>
  <si>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</si>
  <si>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</si>
  <si>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</si>
  <si>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</si>
  <si>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</si>
  <si>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</si>
  <si>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</si>
  <si>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</si>
  <si>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</si>
  <si>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</si>
  <si>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</si>
  <si>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</si>
  <si>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</si>
  <si>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</si>
  <si>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</si>
  <si>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</si>
  <si>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</si>
  <si>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</si>
  <si>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</si>
  <si>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</si>
  <si>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</si>
  <si>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</si>
  <si>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</si>
  <si>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</si>
  <si>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</si>
  <si>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</si>
  <si>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</si>
  <si>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</si>
  <si>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</si>
  <si>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</si>
  <si>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</si>
  <si>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</si>
  <si>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</si>
  <si>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</si>
  <si>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</si>
  <si>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</si>
  <si>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</si>
  <si>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</si>
  <si>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</si>
  <si>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</si>
  <si>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</si>
  <si>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</si>
  <si>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</si>
  <si>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</si>
  <si>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</si>
  <si>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</si>
  <si>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</si>
  <si>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</si>
  <si>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</si>
  <si>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</si>
  <si>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</si>
  <si>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</si>
  <si>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</si>
  <si>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</si>
  <si>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</si>
  <si>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</si>
  <si>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</si>
  <si>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</si>
  <si>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</si>
  <si>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</si>
  <si>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</si>
  <si>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</si>
  <si>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</si>
  <si>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</si>
  <si>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</si>
  <si>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</si>
  <si>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</si>
  <si>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</si>
  <si>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</si>
  <si>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</si>
  <si>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</si>
  <si>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</si>
  <si>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</si>
  <si>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</si>
  <si>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</si>
  <si>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</si>
  <si>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</si>
  <si>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</si>
  <si>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</si>
  <si>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</si>
  <si>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</si>
  <si>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</si>
  <si>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</si>
  <si>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</si>
  <si>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</si>
  <si>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</si>
  <si>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</si>
  <si>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</si>
  <si>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</si>
  <si>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</si>
  <si>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</si>
  <si>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</si>
  <si>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</si>
  <si>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</si>
  <si>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</si>
  <si>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</si>
  <si>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</si>
  <si>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</si>
  <si>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</si>
  <si>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</si>
  <si>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</si>
  <si>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</si>
  <si>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</si>
  <si>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</si>
  <si>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</si>
  <si>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</si>
  <si>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</si>
  <si>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</si>
  <si>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</si>
  <si>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</si>
  <si>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</si>
  <si>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</si>
  <si>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</si>
  <si>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</si>
  <si>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</si>
  <si>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</si>
  <si>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</si>
  <si>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</si>
  <si>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</si>
  <si>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</si>
  <si>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</si>
  <si>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</si>
  <si>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</si>
  <si>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</si>
  <si>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</si>
  <si>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</si>
  <si>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</si>
  <si>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</si>
  <si>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</si>
  <si>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</si>
  <si>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</si>
  <si>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</si>
  <si>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</si>
  <si>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</si>
  <si>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</si>
  <si>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</si>
  <si>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</si>
  <si>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</si>
  <si>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</si>
  <si>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</si>
  <si>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</si>
  <si>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</si>
  <si>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</si>
  <si>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</si>
  <si>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</si>
  <si>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</si>
  <si>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</si>
  <si>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</si>
  <si>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</si>
  <si>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</si>
  <si>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</si>
  <si>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</si>
  <si>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</si>
  <si>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</si>
  <si>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</si>
  <si>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</si>
  <si>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</si>
  <si>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</si>
  <si>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</si>
  <si>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</si>
  <si>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</si>
  <si>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</si>
  <si>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</si>
  <si>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</si>
  <si>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</si>
  <si>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</si>
  <si>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</si>
  <si>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</si>
  <si>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</si>
  <si>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</si>
  <si>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</si>
  <si>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</si>
  <si>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</si>
  <si>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</si>
  <si>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</si>
  <si>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</si>
  <si>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</si>
  <si>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</si>
  <si>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</si>
  <si>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</si>
  <si>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</si>
  <si>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</si>
  <si>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</si>
  <si>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</si>
  <si>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</si>
  <si>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</si>
  <si>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</si>
  <si>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</si>
  <si>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</si>
  <si>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</si>
  <si>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</si>
  <si>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</si>
  <si>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</si>
  <si>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</si>
  <si>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</si>
  <si>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</si>
  <si>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</si>
  <si>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</si>
  <si>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</si>
  <si>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</si>
  <si>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</si>
  <si>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</si>
  <si>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</si>
  <si>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</si>
  <si>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</si>
  <si>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</si>
  <si>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</si>
  <si>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</si>
  <si>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</si>
  <si>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</si>
  <si>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</si>
  <si>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</si>
  <si>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</si>
  <si>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</si>
  <si>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</si>
  <si>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</si>
  <si>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</si>
  <si>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</si>
  <si>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</si>
  <si>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</si>
  <si>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</si>
  <si>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</si>
  <si>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</si>
  <si>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</si>
  <si>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</si>
  <si>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</si>
  <si>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</si>
  <si>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</si>
  <si>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</si>
  <si>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</si>
  <si>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</si>
  <si>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</si>
  <si>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</si>
  <si>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</si>
  <si>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</si>
  <si>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</si>
  <si>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</si>
  <si>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</si>
  <si>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</si>
  <si>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</si>
  <si>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</si>
  <si>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</si>
  <si>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</si>
  <si>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</si>
  <si>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</si>
  <si>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</si>
  <si>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</si>
  <si>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</si>
  <si>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</si>
  <si>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</si>
  <si>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</si>
  <si>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</si>
  <si>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</si>
  <si>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</si>
  <si>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</si>
  <si>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</si>
  <si>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</si>
  <si>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</si>
  <si>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</si>
  <si>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</si>
  <si>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</si>
  <si>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</si>
  <si>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</si>
  <si>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</si>
  <si>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</si>
  <si>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</si>
  <si>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</si>
  <si>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</si>
  <si>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</si>
  <si>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</si>
  <si>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</si>
  <si>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</si>
  <si>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</si>
  <si>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</si>
  <si>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</si>
  <si>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</si>
  <si>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</si>
  <si>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</si>
  <si>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</si>
  <si>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</si>
  <si>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</si>
  <si>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</si>
  <si>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</si>
  <si>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</si>
  <si>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</si>
  <si>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</si>
  <si>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</si>
  <si>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</si>
  <si>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</si>
  <si>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</si>
  <si>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</si>
  <si>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</si>
  <si>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</si>
  <si>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</si>
  <si>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</si>
  <si>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</si>
  <si>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</si>
  <si>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</si>
  <si>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</si>
  <si>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</si>
  <si>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</si>
  <si>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</si>
  <si>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</si>
  <si>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</si>
  <si>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</si>
  <si>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</si>
  <si>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</si>
  <si>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</si>
  <si>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</si>
  <si>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</si>
  <si>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</si>
  <si>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</si>
  <si>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</si>
  <si>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</si>
  <si>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</si>
  <si>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</si>
  <si>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</si>
  <si>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</si>
  <si>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</si>
  <si>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</si>
  <si>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</si>
  <si>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</si>
  <si>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</si>
  <si>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</si>
  <si>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</si>
  <si>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</si>
  <si>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</si>
  <si>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</si>
  <si>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</si>
  <si>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</si>
  <si>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</si>
  <si>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</si>
  <si>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</si>
  <si>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</si>
  <si>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</si>
  <si>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</si>
  <si>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</si>
  <si>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</si>
  <si>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</si>
  <si>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</si>
  <si>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</si>
  <si>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</si>
  <si>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</si>
  <si>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</si>
  <si>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</si>
  <si>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</si>
  <si>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</si>
  <si>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</si>
  <si>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</si>
  <si>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</si>
  <si>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</si>
  <si>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</si>
  <si>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</si>
  <si>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</si>
  <si>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</si>
  <si>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</si>
  <si>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</si>
  <si>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</si>
  <si>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</si>
  <si>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</si>
  <si>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</si>
  <si>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</si>
  <si>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</si>
  <si>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</si>
  <si>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</si>
  <si>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</si>
  <si>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</si>
  <si>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</si>
  <si>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</si>
  <si>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</si>
  <si>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</si>
  <si>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</si>
  <si>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</si>
  <si>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</si>
  <si>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</si>
  <si>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</si>
  <si>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</si>
  <si>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</si>
  <si>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</si>
  <si>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</si>
  <si>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</si>
  <si>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</si>
  <si>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</si>
  <si>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</si>
  <si>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</si>
  <si>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</si>
  <si>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</si>
  <si>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</si>
  <si>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</si>
  <si>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</si>
  <si>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</si>
  <si>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</si>
  <si>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</si>
  <si>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</si>
  <si>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</si>
  <si>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</si>
  <si>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</si>
  <si>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</si>
  <si>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</si>
  <si>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</si>
  <si>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</si>
  <si>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</si>
  <si>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</si>
  <si>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</si>
  <si>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</si>
  <si>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</si>
  <si>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</si>
  <si>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</si>
  <si>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</si>
  <si>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</si>
  <si>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</si>
  <si>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</si>
  <si>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</si>
  <si>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</si>
  <si>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</si>
  <si>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</si>
  <si>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</si>
  <si>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</si>
  <si>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</si>
  <si>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</si>
  <si>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</si>
  <si>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</si>
  <si>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</si>
  <si>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</si>
  <si>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</si>
  <si>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</si>
  <si>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</si>
  <si>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</si>
  <si>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</si>
  <si>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</si>
  <si>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</si>
  <si>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</si>
  <si>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</si>
  <si>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</si>
  <si>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</si>
  <si>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</si>
  <si>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</si>
  <si>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</si>
  <si>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</si>
  <si>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</si>
  <si>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</si>
  <si>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</si>
  <si>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</si>
  <si>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</si>
  <si>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</si>
  <si>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</si>
  <si>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</si>
  <si>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</si>
  <si>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</si>
  <si>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</si>
  <si>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</si>
  <si>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</si>
  <si>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</si>
  <si>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</si>
  <si>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</si>
  <si>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</si>
  <si>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</si>
  <si>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</si>
  <si>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</si>
  <si>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</si>
  <si>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</si>
  <si>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</si>
  <si>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</si>
  <si>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</si>
  <si>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</si>
  <si>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</si>
  <si>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</si>
  <si>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</si>
  <si>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</si>
  <si>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</si>
  <si>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</si>
  <si>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</si>
  <si>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</si>
  <si>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</si>
  <si>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</si>
  <si>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</si>
  <si>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</si>
  <si>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</si>
  <si>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</si>
  <si>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</si>
  <si>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</si>
  <si>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</si>
  <si>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</si>
  <si>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</si>
  <si>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</si>
  <si>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</si>
  <si>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</si>
  <si>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</si>
  <si>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</si>
  <si>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</si>
  <si>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</si>
  <si>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</si>
  <si>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</si>
  <si>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</si>
  <si>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</si>
  <si>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</si>
  <si>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</si>
  <si>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</si>
  <si>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</si>
  <si>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</si>
  <si>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</si>
  <si>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</si>
  <si>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</si>
  <si>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</si>
  <si>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</si>
  <si>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</si>
  <si>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</si>
  <si>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</si>
  <si>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</si>
  <si>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</si>
  <si>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</si>
  <si>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</si>
  <si>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</si>
  <si>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</si>
  <si>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</si>
  <si>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</si>
  <si>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</si>
  <si>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</si>
  <si>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</si>
  <si>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</si>
  <si>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</si>
  <si>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</si>
  <si>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</si>
  <si>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</si>
  <si>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</si>
  <si>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</si>
  <si>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</si>
  <si>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</si>
  <si>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</si>
  <si>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</si>
  <si>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</si>
  <si>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</si>
  <si>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</si>
  <si>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</si>
  <si>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</si>
  <si>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</si>
  <si>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</si>
  <si>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</si>
  <si>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</si>
  <si>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</si>
  <si>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</si>
  <si>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</si>
  <si>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</si>
  <si>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</si>
  <si>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</si>
  <si>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</si>
  <si>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</si>
  <si>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</si>
  <si>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</si>
  <si>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</si>
  <si>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</si>
  <si>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</si>
  <si>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</si>
  <si>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</si>
  <si>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</si>
  <si>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</si>
  <si>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</si>
  <si>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</si>
  <si>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</si>
  <si>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</si>
  <si>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</si>
  <si>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</si>
  <si>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</si>
  <si>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</si>
  <si>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</si>
  <si>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</si>
  <si>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</si>
  <si>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</si>
  <si>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</si>
  <si>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</si>
  <si>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</si>
  <si>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</si>
  <si>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</si>
  <si>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</si>
  <si>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</si>
  <si>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</si>
  <si>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</si>
  <si>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</si>
  <si>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</si>
  <si>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</si>
  <si>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</si>
  <si>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</si>
  <si>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</si>
  <si>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</si>
  <si>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</si>
  <si>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</si>
  <si>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</si>
  <si>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</si>
  <si>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</si>
  <si>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</si>
  <si>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</si>
  <si>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</si>
  <si>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</si>
  <si>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</si>
  <si>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</si>
  <si>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</si>
  <si>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</si>
  <si>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</si>
  <si>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</si>
  <si>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</si>
  <si>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</si>
  <si>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</si>
  <si>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</si>
  <si>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</si>
  <si>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</si>
  <si>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</si>
  <si>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</si>
  <si>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</si>
  <si>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</si>
  <si>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</si>
  <si>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</si>
  <si>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</si>
  <si>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</si>
  <si>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</si>
  <si>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</si>
  <si>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</si>
  <si>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</si>
  <si>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</si>
  <si>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</si>
  <si>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</si>
  <si>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</si>
  <si>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</si>
  <si>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</si>
  <si>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</si>
  <si>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</si>
  <si>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</si>
  <si>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</si>
  <si>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</si>
  <si>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</si>
  <si>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</si>
  <si>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</si>
  <si>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</si>
  <si>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</si>
  <si>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</si>
  <si>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</si>
  <si>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</si>
  <si>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</si>
  <si>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</si>
  <si>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</si>
  <si>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</si>
  <si>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</si>
  <si>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</si>
  <si>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</si>
  <si>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</si>
  <si>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</si>
  <si>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</si>
  <si>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</si>
  <si>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</si>
  <si>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</si>
  <si>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</si>
  <si>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</si>
  <si>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</si>
  <si>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</si>
  <si>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</si>
  <si>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</si>
  <si>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</si>
  <si>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</si>
  <si>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</si>
  <si>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</si>
  <si>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</si>
  <si>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</si>
  <si>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</si>
  <si>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</si>
  <si>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</si>
  <si>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</si>
  <si>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</si>
  <si>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</si>
  <si>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</si>
  <si>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</si>
  <si>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</si>
  <si>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</si>
  <si>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</si>
  <si>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</si>
  <si>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</si>
  <si>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</si>
  <si>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</si>
  <si>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</si>
  <si>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</si>
  <si>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</si>
  <si>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</si>
  <si>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</si>
  <si>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</si>
  <si>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</si>
  <si>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</si>
  <si>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</si>
  <si>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</si>
  <si>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</si>
  <si>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</si>
  <si>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</si>
  <si>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</si>
  <si>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</si>
  <si>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</si>
  <si>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</si>
  <si>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</si>
  <si>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</si>
  <si>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</si>
  <si>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</si>
  <si>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</si>
  <si>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</si>
  <si>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</si>
  <si>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</si>
  <si>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</si>
  <si>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</si>
  <si>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</si>
  <si>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</si>
  <si>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</si>
  <si>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</si>
  <si>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</si>
  <si>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</si>
  <si>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</si>
  <si>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</si>
  <si>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</si>
  <si>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</si>
  <si>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</si>
  <si>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</si>
  <si>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</si>
  <si>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</si>
  <si>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</si>
  <si>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</si>
  <si>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</si>
  <si>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</si>
  <si>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</si>
  <si>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</si>
  <si>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</si>
  <si>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</si>
  <si>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</si>
  <si>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</si>
  <si>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</si>
  <si>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</si>
  <si>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</si>
  <si>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</si>
  <si>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</si>
  <si>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</si>
  <si>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</si>
  <si>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</si>
  <si>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</si>
  <si>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</si>
  <si>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</si>
  <si>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</si>
  <si>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</si>
  <si>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</si>
  <si>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</si>
  <si>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</si>
  <si>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</si>
  <si>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</si>
  <si>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</si>
  <si>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</si>
  <si>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</si>
  <si>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</si>
  <si>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</si>
  <si>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</si>
  <si>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</si>
  <si>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</si>
  <si>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</si>
  <si>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</si>
  <si>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</si>
  <si>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</si>
  <si>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</si>
  <si>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</si>
  <si>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</si>
  <si>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</si>
  <si>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</si>
  <si>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</si>
  <si>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</si>
  <si>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</si>
  <si>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</si>
  <si>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</si>
  <si>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</si>
  <si>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</si>
  <si>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</si>
  <si>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</si>
  <si>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</si>
  <si>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</si>
  <si>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</si>
  <si>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</si>
  <si>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</si>
  <si>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</si>
  <si>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</si>
  <si>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</si>
  <si>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</si>
  <si>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</si>
  <si>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</si>
  <si>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</si>
  <si>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</si>
  <si>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</si>
  <si>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</si>
  <si>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</si>
  <si>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</si>
  <si>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</si>
  <si>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</si>
  <si>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</si>
  <si>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</si>
  <si>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</si>
  <si>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</si>
  <si>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</si>
  <si>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</si>
  <si>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</si>
  <si>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</si>
  <si>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</si>
  <si>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</si>
  <si>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</si>
  <si>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</si>
  <si>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</si>
  <si>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</si>
  <si>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</si>
  <si>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</si>
  <si>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</si>
  <si>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</si>
  <si>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</si>
  <si>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</si>
  <si>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</si>
  <si>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</si>
  <si>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</si>
  <si>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</si>
  <si>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</si>
  <si>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</si>
  <si>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</si>
  <si>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</si>
  <si>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</si>
  <si>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</si>
  <si>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</si>
  <si>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</si>
  <si>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</si>
  <si>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</si>
  <si>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</si>
  <si>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</si>
  <si>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</si>
  <si>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</si>
  <si>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</si>
  <si>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</si>
  <si>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</si>
  <si>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</si>
  <si>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</si>
  <si>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</si>
  <si>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</si>
  <si>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</si>
  <si>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</si>
  <si>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</si>
  <si>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</si>
  <si>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</si>
  <si>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</si>
  <si>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</si>
  <si>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</si>
  <si>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</si>
  <si>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</si>
  <si>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</si>
  <si>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</si>
  <si>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</si>
  <si>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</si>
  <si>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</si>
  <si>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</si>
  <si>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</si>
  <si>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</si>
  <si>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</si>
  <si>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</si>
  <si>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</si>
  <si>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</si>
  <si>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</si>
  <si>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</si>
  <si>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</si>
  <si>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</si>
  <si>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</si>
  <si>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</si>
  <si>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</si>
  <si>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</si>
  <si>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</si>
  <si>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</si>
  <si>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</si>
  <si>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</si>
  <si>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</si>
  <si>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</si>
  <si>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</si>
  <si>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</si>
  <si>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</si>
  <si>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</si>
  <si>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</si>
  <si>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</si>
  <si>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</si>
  <si>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</si>
  <si>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</si>
  <si>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</si>
  <si>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</si>
  <si>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</si>
  <si>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</si>
  <si>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</si>
  <si>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</si>
  <si>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</si>
  <si>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</si>
  <si>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</si>
  <si>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</si>
  <si>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</si>
  <si>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</si>
  <si>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</si>
  <si>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</si>
  <si>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</si>
  <si>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</si>
  <si>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</si>
  <si>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</si>
  <si>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</si>
  <si>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</si>
  <si>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</si>
  <si>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</si>
  <si>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</si>
  <si>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</si>
  <si>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</si>
  <si>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</si>
  <si>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</si>
  <si>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</si>
  <si>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</si>
  <si>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</si>
  <si>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</si>
  <si>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</si>
  <si>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</si>
  <si>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</si>
  <si>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</si>
  <si>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</si>
  <si>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</si>
  <si>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</si>
  <si>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</si>
  <si>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</si>
  <si>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</si>
  <si>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</si>
  <si>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</si>
  <si>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</si>
  <si>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</si>
  <si>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</si>
  <si>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</si>
  <si>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</si>
  <si>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</si>
  <si>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</si>
  <si>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</si>
  <si>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</si>
  <si>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</si>
  <si>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</si>
  <si>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</si>
  <si>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</si>
  <si>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</si>
  <si>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</si>
  <si>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</si>
  <si>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</si>
  <si>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</si>
  <si>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</si>
  <si>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</si>
  <si>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</si>
  <si>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</si>
  <si>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</si>
  <si>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</si>
  <si>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</si>
  <si>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</si>
  <si>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</si>
  <si>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</si>
  <si>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</si>
  <si>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</si>
  <si>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</si>
  <si>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</si>
  <si>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</si>
  <si>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</si>
  <si>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</si>
  <si>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</si>
  <si>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</si>
  <si>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</si>
  <si>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</si>
  <si>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</si>
  <si>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</si>
  <si>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</si>
  <si>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</si>
  <si>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</si>
  <si>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</si>
  <si>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</si>
  <si>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</si>
  <si>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</si>
  <si>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</si>
  <si>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</si>
  <si>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</si>
  <si>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</si>
  <si>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</si>
  <si>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</si>
  <si>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</si>
  <si>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</si>
  <si>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</si>
  <si>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</si>
  <si>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</si>
  <si>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</si>
  <si>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</si>
  <si>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</si>
  <si>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</si>
  <si>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</si>
  <si>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</si>
  <si>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</si>
  <si>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</si>
  <si>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</si>
  <si>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</si>
  <si>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</si>
  <si>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</si>
  <si>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</si>
  <si>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</si>
  <si>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</si>
  <si>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</si>
  <si>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</si>
  <si>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</si>
  <si>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</si>
  <si>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</si>
  <si>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</si>
  <si>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</si>
  <si>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</si>
  <si>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</si>
  <si>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</si>
  <si>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</si>
  <si>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</si>
  <si>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</si>
  <si>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</si>
  <si>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</si>
  <si>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</si>
  <si>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</si>
  <si>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</si>
  <si>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</si>
  <si>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</si>
  <si>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</si>
  <si>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</si>
  <si>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</si>
  <si>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</si>
  <si>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</si>
  <si>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</si>
  <si>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</si>
  <si>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</si>
  <si>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</si>
  <si>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</si>
  <si>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</si>
  <si>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</si>
  <si>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</si>
  <si>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</si>
  <si>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</si>
  <si>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</si>
  <si>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</si>
  <si>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</si>
  <si>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</si>
  <si>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</si>
  <si>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</si>
  <si>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</si>
  <si>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</si>
  <si>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</si>
  <si>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</si>
  <si>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</si>
  <si>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</si>
  <si>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</si>
  <si>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</si>
  <si>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</si>
  <si>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</si>
  <si>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</si>
  <si>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</si>
  <si>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</si>
  <si>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</si>
  <si>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</si>
  <si>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</si>
  <si>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</si>
  <si>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</si>
  <si>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</si>
  <si>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</si>
  <si>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</si>
  <si>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</si>
  <si>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</si>
  <si>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</si>
  <si>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</si>
  <si>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</si>
  <si>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</si>
  <si>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</si>
  <si>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</si>
  <si>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</si>
  <si>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</si>
  <si>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</si>
  <si>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</si>
  <si>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</si>
  <si>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</si>
  <si>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</si>
  <si>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</si>
  <si>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</si>
  <si>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</si>
  <si>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</si>
  <si>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</si>
  <si>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</si>
  <si>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</si>
  <si>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</si>
  <si>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</si>
  <si>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</si>
  <si>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</si>
  <si>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</si>
  <si>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</si>
  <si>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</si>
  <si>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</si>
  <si>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</si>
  <si>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</si>
  <si>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</si>
  <si>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</si>
  <si>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</si>
  <si>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</si>
  <si>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</si>
  <si>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</si>
  <si>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</si>
  <si>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</si>
  <si>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</si>
  <si>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</si>
  <si>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</si>
  <si>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</si>
  <si>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</si>
  <si>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</si>
  <si>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</si>
  <si>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</si>
  <si>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</si>
  <si>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</si>
  <si>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</si>
  <si>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</si>
  <si>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</si>
  <si>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</si>
  <si>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</si>
  <si>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</si>
  <si>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</si>
  <si>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</si>
  <si>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</si>
  <si>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</si>
  <si>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</si>
  <si>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</si>
  <si>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</si>
  <si>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</si>
  <si>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</si>
  <si>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</si>
  <si>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</si>
  <si>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</si>
  <si>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</si>
  <si>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</si>
  <si>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</si>
  <si>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</si>
  <si>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</si>
  <si>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</si>
  <si>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</si>
  <si>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</si>
  <si>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</si>
  <si>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</si>
  <si>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</si>
  <si>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</si>
  <si>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</si>
  <si>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</si>
  <si>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</si>
  <si>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</si>
  <si>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</si>
  <si>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</si>
  <si>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</si>
  <si>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</si>
  <si>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</si>
  <si>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</si>
  <si>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</si>
  <si>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</si>
  <si>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</si>
  <si>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</si>
  <si>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</si>
  <si>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</si>
  <si>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</si>
  <si>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</si>
  <si>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</si>
  <si>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</si>
  <si>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</si>
  <si>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</si>
  <si>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</si>
  <si>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</si>
  <si>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</si>
  <si>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</si>
  <si>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</si>
  <si>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</si>
  <si>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</si>
  <si>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</si>
  <si>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</si>
  <si>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</si>
  <si>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</si>
  <si>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</si>
  <si>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</si>
  <si>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</si>
  <si>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</si>
  <si>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</si>
  <si>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</si>
  <si>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</si>
  <si>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</si>
  <si>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</si>
  <si>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</si>
  <si>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</si>
  <si>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</si>
  <si>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</si>
  <si>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</si>
  <si>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</si>
  <si>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</si>
  <si>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</si>
  <si>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</si>
  <si>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</si>
  <si>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</si>
  <si>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</si>
  <si>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</si>
  <si>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</si>
  <si>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</si>
  <si>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</si>
  <si>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</si>
  <si>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</si>
  <si>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</si>
  <si>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</si>
  <si>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</si>
  <si>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</si>
  <si>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</si>
  <si>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</si>
  <si>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</si>
  <si>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</si>
  <si>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</si>
  <si>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</si>
  <si>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</si>
  <si>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</si>
  <si>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</si>
  <si>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</si>
  <si>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</si>
  <si>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</si>
  <si>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</si>
  <si>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</si>
  <si>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</si>
  <si>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</si>
  <si>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</si>
  <si>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</si>
  <si>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</si>
  <si>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</si>
  <si>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</si>
  <si>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</si>
  <si>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</si>
  <si>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</si>
  <si>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</si>
  <si>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</si>
  <si>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</si>
  <si>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</si>
  <si>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</si>
  <si>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</si>
  <si>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</si>
  <si>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</si>
  <si>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</si>
  <si>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</si>
  <si>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</si>
  <si>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</si>
  <si>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</si>
  <si>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</si>
  <si>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</si>
  <si>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</si>
  <si>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</si>
  <si>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</si>
  <si>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</si>
  <si>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</si>
  <si>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</si>
  <si>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</si>
  <si>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</si>
  <si>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</si>
  <si>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</si>
  <si>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</si>
  <si>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</si>
  <si>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</si>
  <si>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</si>
  <si>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</si>
  <si>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</si>
  <si>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</si>
  <si>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</si>
  <si>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</si>
  <si>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</si>
  <si>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</si>
  <si>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</si>
  <si>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</si>
  <si>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</si>
  <si>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</si>
  <si>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</si>
  <si>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</si>
  <si>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</si>
  <si>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</si>
  <si>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</si>
  <si>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</si>
  <si>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</si>
  <si>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</si>
  <si>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</si>
  <si>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</si>
  <si>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</si>
  <si>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</si>
  <si>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</si>
  <si>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</si>
  <si>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</si>
  <si>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</si>
  <si>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</si>
  <si>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</si>
  <si>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</si>
  <si>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</si>
  <si>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</si>
  <si>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</si>
  <si>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</si>
  <si>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</si>
  <si>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</si>
  <si>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</si>
  <si>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</si>
  <si>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</si>
  <si>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</si>
  <si>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</si>
  <si>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</si>
  <si>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</si>
  <si>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</si>
  <si>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</si>
  <si>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</si>
  <si>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</si>
  <si>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</si>
  <si>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</si>
  <si>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</si>
  <si>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</si>
  <si>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</si>
  <si>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</si>
  <si>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</si>
  <si>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</si>
  <si>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</si>
  <si>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</si>
  <si>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</si>
  <si>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</si>
  <si>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</si>
  <si>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</si>
  <si>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</si>
  <si>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</si>
  <si>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</si>
  <si>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</si>
  <si>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</si>
  <si>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</si>
  <si>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</si>
  <si>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</si>
  <si>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</si>
  <si>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</si>
  <si>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</si>
  <si>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</si>
  <si>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</si>
  <si>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</si>
  <si>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</si>
  <si>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</si>
  <si>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</si>
  <si>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</si>
  <si>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</si>
  <si>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</si>
  <si>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</si>
  <si>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</si>
  <si>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</si>
  <si>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</si>
  <si>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</si>
  <si>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</si>
  <si>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</si>
  <si>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</si>
  <si>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</si>
  <si>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</si>
  <si>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</si>
  <si>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</si>
  <si>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</si>
  <si>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</si>
  <si>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</si>
  <si>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</si>
  <si>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</si>
  <si>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</si>
  <si>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</si>
  <si>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</si>
  <si>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</si>
  <si>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</si>
  <si>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</si>
  <si>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</si>
  <si>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</si>
  <si>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</si>
  <si>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</si>
  <si>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</si>
  <si>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</si>
  <si>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</si>
  <si>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</si>
  <si>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</si>
  <si>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</si>
  <si>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</si>
  <si>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</si>
  <si>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</si>
  <si>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</si>
  <si>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</si>
  <si>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</si>
  <si>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</si>
  <si>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</si>
  <si>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</si>
  <si>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</si>
  <si>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</si>
  <si>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</si>
  <si>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</si>
  <si>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</si>
  <si>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</si>
  <si>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</si>
  <si>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</si>
  <si>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</si>
  <si>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</si>
  <si>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</si>
  <si>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</si>
  <si>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</si>
  <si>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</si>
  <si>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</si>
  <si>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</si>
  <si>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</si>
  <si>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</si>
  <si>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</si>
  <si>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</si>
  <si>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</si>
  <si>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</si>
  <si>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</si>
  <si>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</si>
  <si>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</si>
  <si>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</si>
  <si>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</si>
  <si>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</si>
  <si>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</si>
  <si>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</si>
  <si>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</si>
  <si>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</si>
  <si>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</si>
  <si>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</si>
  <si>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</si>
  <si>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</si>
  <si>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</si>
  <si>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</si>
  <si>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</si>
  <si>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</si>
  <si>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</si>
  <si>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</si>
  <si>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</si>
  <si>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</si>
  <si>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</si>
  <si>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</si>
  <si>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</si>
  <si>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</si>
  <si>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</si>
  <si>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</si>
  <si>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</si>
  <si>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</si>
  <si>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</si>
  <si>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</si>
  <si>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</si>
  <si>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</si>
  <si>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</si>
  <si>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</si>
  <si>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</si>
  <si>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</si>
  <si>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</si>
  <si>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</si>
  <si>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</si>
  <si>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</si>
  <si>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</si>
  <si>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</si>
  <si>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</si>
  <si>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</si>
  <si>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</si>
  <si>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</si>
  <si>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</si>
  <si>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</si>
  <si>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</si>
  <si>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</si>
  <si>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</si>
  <si>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</si>
  <si>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</si>
  <si>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</si>
  <si>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</si>
  <si>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</si>
  <si>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</si>
  <si>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</si>
  <si>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</si>
  <si>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</si>
  <si>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</si>
  <si>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</si>
  <si>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</si>
  <si>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</si>
  <si>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</si>
  <si>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</si>
  <si>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</si>
  <si>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</si>
  <si>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</si>
  <si>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</si>
  <si>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</si>
  <si>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</si>
  <si>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</si>
  <si>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</si>
  <si>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</si>
  <si>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</si>
  <si>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</si>
  <si>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</si>
  <si>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</si>
  <si>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</si>
  <si>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</si>
  <si>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</si>
  <si>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</si>
  <si>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</si>
  <si>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</si>
  <si>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</si>
  <si>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</si>
  <si>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</si>
  <si>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</si>
  <si>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</si>
  <si>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</si>
  <si>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</si>
  <si>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</si>
  <si>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</si>
  <si>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</si>
  <si>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</si>
  <si>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</si>
  <si>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</si>
  <si>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</si>
  <si>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</si>
  <si>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</si>
  <si>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</si>
  <si>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</si>
  <si>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</si>
  <si>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</si>
  <si>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</si>
  <si>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</si>
  <si>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</si>
  <si>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</si>
  <si>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</si>
  <si>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</si>
  <si>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</si>
  <si>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</si>
  <si>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</si>
  <si>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</si>
  <si>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</si>
  <si>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</si>
  <si>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</si>
  <si>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</si>
  <si>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</si>
  <si>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</si>
  <si>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</si>
  <si>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</si>
  <si>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</si>
  <si>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</si>
  <si>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</si>
  <si>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</si>
  <si>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</si>
  <si>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</si>
  <si>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</si>
  <si>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</si>
  <si>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</si>
  <si>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</si>
  <si>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</si>
  <si>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</si>
  <si>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</si>
  <si>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</si>
  <si>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</si>
  <si>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</si>
  <si>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</si>
  <si>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</si>
  <si>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</si>
  <si>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</si>
  <si>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</si>
  <si>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</si>
  <si>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</si>
  <si>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</si>
  <si>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</si>
  <si>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</si>
  <si>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</si>
  <si>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</si>
  <si>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</si>
  <si>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</si>
  <si>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</si>
  <si>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</si>
  <si>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</si>
  <si>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</si>
  <si>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</si>
  <si>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</si>
  <si>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</si>
  <si>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</si>
  <si>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</si>
  <si>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</si>
  <si>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</si>
  <si>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</si>
  <si>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</si>
  <si>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</si>
  <si>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</si>
  <si>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</si>
  <si>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</si>
  <si>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</si>
  <si>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</si>
  <si>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</si>
  <si>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</si>
  <si>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</si>
  <si>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</si>
  <si>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</si>
  <si>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</si>
  <si>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</si>
  <si>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</si>
  <si>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</si>
  <si>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</si>
  <si>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</si>
  <si>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</si>
  <si>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</si>
  <si>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</si>
  <si>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</si>
  <si>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</si>
  <si>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</si>
  <si>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</si>
  <si>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</si>
  <si>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</si>
  <si>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</si>
  <si>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</si>
  <si>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</si>
  <si>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</si>
  <si>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</si>
  <si>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</si>
  <si>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</si>
  <si>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</si>
  <si>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</si>
  <si>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</si>
  <si>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</si>
  <si>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</si>
  <si>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</si>
  <si>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</si>
  <si>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</si>
  <si>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</si>
  <si>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</si>
  <si>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</si>
  <si>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</si>
  <si>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</si>
  <si>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</si>
  <si>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</si>
  <si>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</si>
  <si>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</si>
  <si>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</si>
  <si>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</si>
  <si>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</si>
  <si>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</si>
  <si>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</si>
  <si>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</si>
  <si>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</si>
  <si>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</si>
  <si>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</si>
  <si>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</si>
  <si>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</si>
  <si>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</si>
  <si>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</si>
  <si>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</si>
  <si>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</si>
  <si>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</si>
  <si>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</si>
  <si>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</si>
  <si>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</si>
  <si>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</si>
  <si>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</si>
  <si>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</si>
  <si>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</si>
  <si>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</si>
  <si>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</si>
  <si>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</si>
  <si>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</si>
  <si>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</si>
  <si>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</si>
  <si>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</si>
  <si>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</si>
  <si>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</si>
  <si>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</si>
  <si>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</si>
  <si>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</si>
  <si>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</si>
  <si>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</si>
  <si>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</si>
  <si>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</si>
  <si>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</si>
  <si>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</si>
  <si>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</si>
  <si>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</si>
  <si>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</si>
  <si>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</si>
  <si>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</si>
  <si>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</si>
  <si>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</si>
  <si>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</si>
  <si>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</si>
  <si>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</si>
  <si>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</si>
  <si>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</si>
  <si>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</si>
  <si>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</si>
  <si>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</si>
  <si>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</si>
  <si>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</si>
  <si>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</si>
  <si>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</si>
  <si>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</si>
  <si>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</si>
  <si>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</si>
  <si>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</si>
  <si>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</si>
  <si>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</si>
  <si>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</si>
  <si>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</si>
  <si>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</si>
  <si>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</si>
  <si>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</si>
  <si>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</si>
  <si>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</si>
  <si>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</si>
  <si>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</si>
  <si>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</si>
  <si>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</si>
  <si>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</si>
  <si>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</si>
  <si>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</si>
  <si>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</si>
  <si>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</si>
  <si>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</si>
  <si>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</si>
  <si>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</si>
  <si>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</si>
  <si>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</si>
  <si>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</si>
  <si>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</si>
  <si>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</si>
  <si>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</si>
  <si>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</si>
  <si>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</si>
  <si>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</si>
  <si>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</si>
  <si>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</si>
  <si>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</si>
  <si>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</si>
  <si>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</si>
  <si>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</si>
  <si>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</si>
  <si>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</si>
  <si>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</si>
  <si>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</si>
  <si>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</si>
  <si>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</si>
  <si>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</si>
  <si>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</si>
  <si>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</si>
  <si>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</si>
  <si>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</si>
  <si>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</si>
  <si>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</si>
  <si>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</si>
  <si>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</si>
  <si>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</si>
  <si>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</si>
  <si>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</si>
  <si>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</si>
  <si>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</si>
  <si>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</si>
  <si>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</si>
  <si>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</si>
  <si>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</si>
  <si>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</si>
  <si>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</si>
  <si>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</si>
  <si>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</si>
  <si>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</si>
  <si>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</si>
  <si>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</si>
  <si>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</si>
  <si>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</si>
  <si>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</si>
  <si>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</si>
  <si>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</si>
  <si>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</si>
  <si>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</si>
  <si>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</si>
  <si>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</si>
  <si>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</si>
  <si>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</si>
  <si>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</si>
  <si>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</si>
  <si>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</si>
  <si>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</si>
  <si>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</si>
  <si>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</si>
  <si>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</si>
  <si>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</si>
  <si>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</si>
  <si>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</si>
  <si>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</si>
  <si>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</si>
  <si>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</si>
  <si>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</si>
  <si>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</si>
  <si>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</si>
  <si>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</si>
  <si>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</si>
  <si>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</si>
  <si>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</si>
  <si>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</si>
  <si>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</si>
  <si>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</si>
  <si>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</si>
  <si>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</si>
  <si>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</si>
  <si>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</si>
  <si>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</si>
  <si>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</si>
  <si>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</si>
  <si>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</si>
  <si>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</si>
  <si>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</si>
  <si>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</si>
  <si>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</si>
  <si>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</si>
  <si>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</si>
  <si>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</si>
  <si>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</si>
  <si>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</si>
  <si>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</si>
  <si>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</si>
  <si>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</si>
  <si>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</si>
  <si>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</si>
  <si>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</si>
  <si>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</si>
  <si>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</si>
  <si>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</si>
  <si>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</si>
  <si>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</si>
  <si>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</si>
  <si>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</si>
  <si>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</si>
  <si>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</si>
  <si>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</si>
  <si>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</si>
  <si>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</si>
  <si>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</si>
  <si>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</si>
  <si>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</si>
  <si>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</si>
  <si>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</si>
  <si>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</si>
  <si>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</si>
  <si>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</si>
  <si>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</si>
  <si>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</si>
  <si>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</si>
  <si>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</si>
  <si>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</si>
  <si>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</si>
  <si>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</si>
  <si>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</si>
  <si>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</si>
  <si>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</si>
  <si>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</si>
  <si>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</si>
  <si>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</si>
  <si>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</si>
  <si>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</si>
  <si>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</si>
  <si>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</si>
  <si>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</si>
  <si>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</si>
  <si>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</si>
  <si>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</si>
  <si>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</si>
  <si>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</si>
  <si>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</si>
  <si>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</si>
  <si>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</si>
  <si>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</si>
  <si>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</si>
  <si>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</si>
  <si>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</si>
  <si>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</si>
  <si>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</si>
  <si>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</si>
  <si>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</si>
  <si>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</si>
  <si>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</si>
  <si>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</si>
  <si>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</si>
  <si>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</si>
  <si>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</si>
  <si>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</si>
  <si>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</si>
  <si>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</si>
  <si>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</si>
  <si>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</si>
  <si>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</si>
  <si>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</si>
  <si>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</si>
  <si>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</si>
  <si>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</si>
  <si>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</si>
  <si>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</si>
  <si>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</si>
  <si>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</si>
  <si>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</si>
  <si>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</si>
  <si>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</si>
  <si>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</si>
  <si>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</si>
  <si>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</si>
  <si>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</si>
  <si>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</si>
  <si>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</si>
  <si>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</si>
  <si>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</si>
  <si>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</si>
  <si>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</si>
  <si>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</si>
  <si>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</si>
  <si>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</si>
  <si>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</si>
  <si>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</si>
  <si>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</si>
  <si>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</si>
  <si>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</si>
  <si>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</si>
  <si>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</si>
  <si>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</si>
  <si>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</si>
  <si>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</si>
  <si>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</si>
  <si>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</si>
  <si>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</si>
  <si>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</si>
  <si>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</si>
  <si>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</si>
  <si>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</si>
  <si>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</si>
  <si>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</si>
  <si>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</si>
  <si>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</si>
  <si>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</si>
  <si>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</si>
  <si>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</si>
  <si>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</si>
  <si>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</si>
  <si>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</si>
  <si>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</si>
  <si>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</si>
  <si>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</si>
  <si>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</si>
  <si>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</si>
  <si>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</si>
  <si>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</si>
  <si>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</si>
  <si>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</si>
  <si>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</si>
  <si>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</si>
  <si>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</si>
  <si>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</si>
  <si>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</si>
  <si>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</si>
  <si>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</si>
  <si>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</si>
  <si>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</si>
  <si>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</si>
  <si>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</si>
  <si>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</si>
  <si>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</si>
  <si>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</si>
  <si>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</si>
  <si>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</si>
  <si>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</si>
  <si>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</si>
  <si>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</si>
  <si>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</si>
  <si>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</si>
  <si>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</si>
  <si>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</si>
  <si>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</si>
  <si>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</si>
  <si>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</si>
  <si>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</si>
  <si>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</si>
  <si>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</si>
  <si>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</si>
  <si>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</si>
  <si>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</si>
  <si>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</si>
  <si>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</si>
  <si>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</si>
  <si>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</si>
  <si>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</si>
  <si>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</si>
  <si>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</si>
  <si>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</si>
  <si>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</si>
  <si>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</si>
  <si>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</si>
  <si>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</si>
  <si>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</si>
  <si>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</si>
  <si>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</si>
  <si>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</si>
  <si>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</si>
  <si>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</si>
  <si>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</si>
  <si>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</si>
  <si>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</si>
  <si>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</si>
  <si>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</si>
  <si>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</si>
  <si>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</si>
  <si>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</si>
  <si>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</si>
  <si>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</si>
  <si>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</si>
  <si>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</si>
  <si>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</si>
  <si>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</si>
  <si>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</si>
  <si>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</si>
  <si>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</si>
  <si>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</si>
  <si>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</si>
  <si>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</si>
  <si>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</si>
  <si>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</si>
  <si>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</si>
  <si>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</si>
  <si>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</si>
  <si>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</si>
  <si>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</si>
  <si>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</si>
  <si>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</si>
  <si>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</si>
  <si>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</si>
  <si>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</si>
  <si>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</si>
  <si>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</si>
  <si>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</si>
  <si>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</si>
  <si>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</si>
  <si>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</si>
  <si>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</si>
  <si>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</si>
  <si>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</si>
  <si>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</si>
  <si>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</si>
  <si>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</si>
  <si>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</si>
  <si>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</si>
  <si>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</si>
  <si>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</si>
  <si>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</si>
  <si>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</si>
  <si>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</si>
  <si>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</si>
  <si>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</si>
  <si>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</si>
  <si>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</si>
  <si>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</si>
  <si>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</si>
  <si>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</si>
  <si>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</si>
  <si>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</si>
  <si>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</si>
  <si>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</si>
  <si>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</si>
  <si>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</si>
  <si>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</si>
  <si>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</si>
  <si>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</si>
  <si>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</si>
  <si>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</si>
  <si>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</si>
  <si>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</si>
  <si>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</si>
  <si>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</si>
  <si>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</si>
  <si>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</si>
  <si>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</si>
  <si>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</si>
  <si>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</si>
  <si>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</si>
  <si>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</si>
  <si>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</si>
  <si>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</si>
  <si>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</si>
  <si>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</si>
  <si>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</si>
  <si>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</si>
  <si>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</si>
  <si>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</si>
  <si>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</si>
  <si>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</si>
  <si>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</si>
  <si>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</si>
  <si>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</si>
  <si>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</si>
  <si>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</si>
  <si>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</si>
  <si>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</si>
  <si>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</si>
  <si>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</si>
  <si>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</si>
  <si>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</si>
  <si>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</si>
  <si>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</si>
  <si>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</si>
  <si>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</si>
  <si>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</si>
  <si>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</si>
  <si>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</si>
  <si>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</si>
  <si>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</si>
  <si>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</si>
  <si>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</si>
  <si>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</si>
  <si>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</si>
  <si>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</si>
  <si>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</si>
  <si>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</si>
  <si>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</si>
  <si>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</si>
  <si>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</si>
  <si>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</si>
  <si>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</si>
  <si>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</si>
  <si>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</si>
  <si>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</si>
  <si>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</si>
  <si>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</si>
  <si>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</si>
  <si>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</si>
  <si>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</si>
  <si>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</si>
  <si>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</si>
  <si>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</si>
  <si>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</si>
  <si>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</si>
  <si>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</si>
  <si>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</si>
  <si>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</si>
  <si>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</si>
  <si>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</si>
  <si>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</si>
  <si>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</si>
  <si>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</si>
  <si>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</si>
  <si>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</si>
  <si>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</si>
  <si>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</si>
  <si>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</si>
  <si>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</si>
  <si>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</si>
  <si>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</si>
  <si>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</si>
  <si>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</si>
  <si>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</si>
  <si>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</si>
  <si>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</si>
  <si>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</si>
  <si>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</si>
  <si>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</si>
  <si>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</si>
  <si>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</si>
  <si>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</si>
  <si>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</si>
  <si>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</si>
  <si>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</si>
  <si>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</si>
  <si>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</si>
  <si>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</si>
  <si>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</si>
  <si>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</si>
  <si>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</si>
  <si>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</si>
  <si>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</si>
  <si>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</si>
  <si>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</si>
  <si>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</si>
  <si>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</si>
  <si>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</si>
  <si>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</si>
  <si>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</si>
  <si>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</si>
  <si>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</si>
  <si>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</si>
  <si>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</si>
  <si>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</si>
  <si>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</si>
  <si>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</si>
  <si>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</si>
  <si>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</si>
  <si>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</si>
  <si>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</si>
  <si>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</si>
  <si>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</si>
  <si>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</si>
  <si>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</si>
  <si>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</si>
  <si>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</si>
  <si>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</si>
  <si>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</si>
  <si>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</si>
  <si>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</si>
  <si>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</si>
  <si>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</si>
  <si>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</si>
  <si>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</si>
  <si>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</si>
  <si>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</si>
  <si>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</si>
  <si>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</si>
  <si>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</si>
  <si>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</si>
  <si>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</si>
  <si>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</si>
  <si>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</si>
  <si>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</si>
  <si>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</si>
  <si>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</si>
  <si>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</si>
  <si>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</si>
  <si>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</si>
  <si>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</si>
  <si>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</si>
  <si>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</si>
  <si>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</si>
  <si>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</si>
  <si>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</si>
  <si>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</si>
  <si>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</si>
  <si>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</si>
  <si>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</si>
  <si>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</si>
  <si>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</si>
  <si>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</si>
  <si>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</si>
  <si>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</si>
  <si>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</si>
  <si>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</si>
  <si>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</si>
  <si>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</si>
  <si>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</si>
  <si>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</si>
  <si>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</si>
  <si>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</si>
  <si>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</si>
  <si>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</si>
  <si>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</si>
  <si>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</si>
  <si>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</si>
  <si>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</si>
  <si>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</si>
  <si>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</si>
  <si>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</si>
  <si>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</si>
  <si>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</si>
  <si>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</si>
  <si>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</si>
  <si>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</si>
  <si>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</si>
  <si>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</si>
  <si>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</si>
  <si>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</si>
  <si>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</si>
  <si>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</si>
  <si>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</si>
  <si>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</si>
  <si>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</si>
  <si>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</si>
  <si>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</si>
  <si>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</si>
  <si>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</si>
  <si>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</si>
  <si>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</si>
  <si>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</si>
  <si>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</si>
  <si>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</si>
  <si>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</si>
  <si>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</si>
  <si>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</si>
  <si>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</si>
  <si>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</si>
  <si>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</si>
  <si>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</si>
  <si>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</si>
  <si>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</si>
  <si>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</si>
  <si>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</si>
  <si>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</si>
  <si>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</si>
  <si>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</si>
  <si>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</si>
  <si>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</si>
  <si>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</si>
  <si>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</si>
  <si>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</si>
  <si>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</si>
  <si>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</si>
  <si>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</si>
  <si>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</si>
  <si>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</si>
  <si>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</si>
  <si>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</si>
  <si>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</si>
  <si>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</si>
  <si>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</si>
  <si>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</si>
  <si>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</si>
  <si>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</si>
  <si>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</si>
  <si>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</si>
  <si>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</si>
  <si>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</si>
  <si>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</si>
  <si>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</si>
  <si>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</si>
  <si>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</si>
  <si>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</si>
  <si>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</si>
  <si>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</si>
  <si>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</si>
  <si>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</si>
  <si>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</si>
  <si>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</si>
  <si>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</si>
  <si>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</si>
  <si>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</si>
  <si>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</si>
  <si>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</si>
  <si>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</si>
  <si>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</si>
  <si>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</si>
  <si>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</si>
  <si>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</si>
  <si>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</si>
  <si>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</si>
  <si>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</si>
  <si>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</si>
  <si>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</si>
  <si>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</si>
  <si>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</si>
  <si>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</si>
  <si>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</si>
  <si>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</si>
  <si>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</si>
  <si>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</si>
  <si>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</si>
  <si>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</si>
  <si>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</si>
  <si>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</si>
  <si>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</si>
  <si>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</si>
  <si>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</si>
  <si>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</si>
  <si>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</si>
  <si>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</si>
  <si>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</si>
  <si>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</si>
  <si>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</si>
  <si>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</si>
  <si>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</si>
  <si>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</si>
  <si>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</si>
  <si>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</si>
  <si>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</si>
  <si>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</si>
  <si>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</si>
  <si>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</si>
  <si>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</si>
  <si>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</si>
  <si>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</si>
  <si>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</si>
  <si>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</si>
  <si>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</si>
  <si>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</si>
  <si>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</si>
  <si>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</si>
  <si>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</si>
  <si>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</si>
  <si>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</si>
  <si>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</si>
  <si>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</si>
  <si>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</si>
  <si>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</si>
  <si>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</si>
  <si>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</si>
  <si>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</si>
  <si>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</si>
  <si>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</si>
  <si>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</si>
  <si>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</si>
  <si>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</si>
  <si>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</si>
  <si>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</si>
  <si>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</si>
  <si>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</si>
  <si>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</si>
  <si>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</si>
  <si>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</si>
  <si>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</si>
  <si>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</si>
  <si>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</si>
  <si>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</si>
  <si>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</si>
  <si>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</si>
  <si>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</si>
  <si>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</si>
  <si>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</si>
  <si>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</si>
  <si>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</si>
  <si>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</si>
  <si>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</si>
  <si>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</si>
  <si>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</si>
  <si>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</si>
  <si>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</si>
  <si>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</si>
  <si>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</si>
  <si>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</si>
  <si>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</si>
  <si>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</si>
  <si>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</si>
  <si>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</si>
  <si>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</si>
  <si>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</si>
  <si>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</si>
  <si>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</si>
  <si>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</si>
  <si>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</si>
  <si>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</si>
  <si>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</si>
  <si>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</si>
  <si>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</si>
  <si>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</si>
  <si>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</si>
  <si>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</si>
  <si>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</si>
  <si>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</si>
  <si>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</si>
  <si>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</si>
  <si>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</si>
  <si>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</si>
  <si>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</si>
  <si>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</si>
  <si>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</si>
  <si>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</si>
  <si>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</si>
  <si>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</si>
  <si>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</si>
  <si>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</si>
  <si>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</si>
  <si>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</si>
  <si>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</si>
  <si>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</si>
  <si>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</si>
  <si>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</si>
  <si>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</si>
  <si>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</si>
  <si>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</si>
  <si>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</si>
  <si>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</si>
  <si>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</si>
  <si>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</si>
  <si>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</si>
  <si>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</si>
  <si>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</si>
  <si>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</si>
  <si>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</si>
  <si>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</si>
  <si>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</si>
  <si>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</si>
  <si>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</si>
  <si>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</si>
  <si>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</si>
  <si>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</si>
  <si>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</si>
  <si>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</si>
  <si>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</si>
  <si>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</si>
  <si>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</si>
  <si>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</si>
  <si>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</si>
  <si>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</si>
  <si>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</si>
  <si>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</si>
  <si>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</si>
  <si>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</si>
  <si>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</si>
  <si>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</si>
  <si>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</si>
  <si>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</si>
  <si>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</si>
  <si>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</si>
  <si>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</si>
  <si>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</si>
  <si>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</si>
  <si>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</si>
  <si>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</si>
  <si>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</si>
  <si>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</si>
  <si>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</si>
  <si>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</si>
  <si>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</si>
  <si>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</si>
  <si>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</si>
  <si>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</si>
  <si>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</si>
  <si>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</si>
  <si>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</si>
  <si>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</si>
  <si>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</si>
  <si>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</si>
  <si>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</si>
  <si>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</si>
  <si>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</si>
  <si>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</si>
  <si>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</si>
  <si>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</si>
  <si>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</si>
  <si>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</si>
  <si>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</si>
  <si>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</si>
  <si>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</si>
  <si>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</si>
  <si>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</si>
  <si>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</si>
  <si>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</si>
  <si>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</si>
  <si>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</si>
  <si>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</si>
  <si>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</si>
  <si>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</si>
  <si>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</si>
  <si>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</si>
  <si>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</si>
  <si>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</si>
  <si>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</si>
  <si>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</si>
  <si>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</si>
  <si>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</si>
  <si>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</si>
  <si>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</si>
  <si>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</si>
  <si>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</si>
  <si>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</si>
  <si>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</si>
  <si>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</si>
  <si>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</si>
  <si>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</si>
  <si>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</si>
  <si>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</si>
  <si>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</si>
  <si>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</si>
  <si>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</si>
  <si>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</si>
  <si>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</si>
  <si>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</si>
  <si>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</si>
  <si>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</si>
  <si>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</si>
  <si>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</si>
  <si>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</si>
  <si>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</si>
  <si>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</si>
  <si>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</si>
  <si>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</si>
  <si>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</si>
  <si>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</si>
  <si>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</si>
  <si>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</si>
  <si>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</si>
  <si>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</si>
  <si>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</si>
  <si>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</si>
  <si>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</si>
  <si>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</si>
  <si>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</si>
  <si>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</si>
  <si>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</si>
  <si>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</si>
  <si>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</si>
  <si>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</si>
  <si>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</si>
  <si>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</si>
  <si>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</si>
  <si>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</si>
  <si>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</si>
  <si>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</si>
  <si>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</si>
  <si>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</si>
  <si>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</si>
  <si>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</si>
  <si>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</si>
  <si>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</si>
  <si>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</si>
  <si>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</si>
  <si>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</si>
  <si>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</si>
  <si>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</si>
  <si>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</si>
  <si>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</si>
  <si>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</si>
  <si>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</si>
  <si>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</si>
  <si>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</si>
  <si>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</si>
  <si>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</si>
  <si>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</si>
  <si>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</si>
  <si>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</si>
  <si>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</si>
  <si>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</si>
  <si>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</si>
  <si>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</si>
  <si>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</si>
  <si>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</si>
  <si>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</si>
  <si>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</si>
  <si>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</si>
  <si>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</si>
  <si>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</si>
  <si>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</si>
  <si>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</si>
  <si>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</si>
  <si>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</si>
  <si>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</si>
  <si>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</si>
  <si>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</si>
  <si>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</si>
  <si>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</si>
  <si>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</si>
  <si>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</si>
  <si>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</si>
  <si>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</si>
  <si>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</si>
  <si>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</si>
  <si>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</si>
  <si>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</si>
  <si>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</si>
  <si>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</si>
  <si>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</si>
  <si>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</si>
  <si>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</si>
  <si>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</si>
  <si>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</si>
  <si>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</si>
  <si>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</si>
  <si>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</si>
  <si>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</si>
  <si>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</si>
  <si>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</si>
  <si>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</si>
  <si>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</si>
  <si>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</si>
  <si>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</si>
  <si>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</si>
  <si>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</si>
  <si>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</si>
  <si>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</si>
  <si>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</si>
  <si>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</si>
  <si>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</si>
  <si>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</si>
  <si>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</si>
  <si>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</si>
  <si>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</si>
  <si>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</si>
  <si>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</si>
  <si>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</si>
  <si>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</si>
  <si>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</si>
  <si>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</si>
  <si>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</si>
  <si>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</si>
  <si>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</si>
  <si>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</si>
  <si>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</si>
  <si>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</si>
  <si>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</si>
  <si>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</si>
  <si>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</si>
  <si>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</si>
  <si>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</si>
  <si>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</si>
  <si>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</si>
  <si>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</si>
  <si>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</si>
  <si>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</si>
  <si>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</si>
  <si>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</si>
  <si>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</si>
  <si>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</si>
  <si>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</si>
  <si>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</si>
  <si>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</si>
  <si>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</si>
  <si>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</si>
  <si>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</si>
  <si>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</si>
  <si>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</si>
  <si>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</si>
  <si>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</si>
  <si>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</si>
  <si>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</si>
  <si>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</si>
  <si>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</si>
  <si>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</si>
  <si>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</si>
  <si>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</si>
  <si>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</si>
  <si>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</si>
  <si>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</si>
  <si>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</si>
  <si>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</si>
  <si>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</si>
  <si>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</si>
  <si>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</si>
  <si>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</si>
  <si>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</si>
  <si>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</si>
  <si>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</si>
  <si>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</si>
  <si>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</si>
  <si>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</si>
  <si>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</si>
  <si>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</si>
  <si>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</si>
  <si>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</si>
  <si>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</si>
  <si>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</si>
  <si>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</si>
  <si>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</si>
  <si>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</si>
  <si>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</si>
  <si>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</si>
  <si>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</si>
  <si>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</si>
  <si>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</si>
  <si>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</si>
  <si>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</si>
  <si>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</si>
  <si>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</si>
  <si>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</si>
  <si>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</si>
  <si>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</si>
  <si>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</si>
  <si>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</si>
  <si>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</si>
  <si>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</si>
  <si>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</si>
  <si>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</si>
  <si>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</si>
  <si>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</si>
  <si>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</si>
  <si>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</si>
  <si>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</si>
  <si>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</si>
  <si>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</si>
  <si>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</si>
  <si>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</si>
  <si>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</si>
  <si>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</si>
  <si>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</si>
  <si>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</si>
  <si>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</si>
  <si>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</si>
  <si>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</si>
  <si>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</si>
  <si>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</si>
  <si>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</si>
  <si>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</si>
  <si>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</si>
  <si>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</si>
  <si>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</si>
  <si>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</si>
  <si>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</si>
  <si>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</si>
  <si>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</si>
  <si>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</si>
  <si>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</si>
  <si>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</si>
  <si>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</si>
  <si>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</si>
  <si>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</si>
  <si>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</si>
  <si>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</si>
  <si>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</si>
  <si>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</si>
  <si>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</si>
  <si>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</si>
  <si>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</si>
  <si>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</si>
  <si>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</si>
  <si>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</si>
  <si>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</si>
  <si>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</si>
  <si>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</si>
  <si>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</si>
  <si>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</si>
  <si>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</si>
  <si>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</si>
  <si>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</si>
  <si>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</si>
  <si>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</si>
  <si>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</si>
  <si>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</si>
  <si>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</si>
  <si>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</si>
  <si>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</si>
  <si>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</si>
  <si>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</si>
  <si>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</si>
  <si>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</si>
  <si>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</si>
  <si>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</si>
  <si>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</si>
  <si>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</si>
  <si>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</si>
  <si>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</si>
  <si>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</si>
  <si>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</si>
  <si>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</si>
  <si>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</si>
  <si>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</si>
  <si>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</si>
  <si>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</si>
  <si>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</si>
  <si>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</si>
  <si>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</si>
  <si>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</si>
  <si>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</si>
  <si>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</si>
  <si>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</si>
  <si>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</si>
  <si>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</si>
  <si>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</si>
  <si>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</si>
  <si>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</si>
  <si>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</si>
  <si>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</si>
  <si>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</si>
  <si>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</si>
  <si>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</si>
  <si>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</si>
  <si>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</si>
  <si>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</si>
  <si>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</si>
  <si>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</si>
  <si>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</si>
  <si>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</si>
  <si>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</si>
  <si>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</si>
  <si>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</si>
  <si>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</si>
  <si>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</si>
  <si>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</si>
  <si>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</si>
  <si>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</si>
  <si>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</si>
  <si>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</si>
  <si>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</si>
  <si>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</si>
  <si>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</si>
  <si>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</si>
  <si>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</si>
  <si>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</si>
  <si>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</si>
  <si>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</si>
  <si>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</si>
  <si>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</si>
  <si>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</si>
  <si>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</si>
  <si>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</si>
  <si>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</si>
  <si>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</si>
  <si>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</si>
  <si>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</si>
  <si>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</si>
  <si>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</si>
  <si>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</si>
  <si>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</si>
  <si>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</si>
  <si>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</si>
  <si>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</si>
  <si>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</si>
  <si>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</si>
  <si>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</si>
  <si>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</si>
  <si>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</si>
  <si>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</si>
  <si>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</si>
  <si>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</si>
  <si>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</si>
  <si>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</si>
  <si>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</si>
  <si>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</si>
  <si>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</si>
  <si>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</si>
  <si>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</si>
  <si>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</si>
  <si>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</si>
  <si>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</si>
  <si>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</si>
  <si>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</si>
  <si>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</si>
  <si>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</si>
  <si>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</si>
  <si>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</si>
  <si>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</si>
  <si>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</si>
  <si>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</si>
  <si>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</si>
  <si>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</si>
  <si>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</si>
  <si>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</si>
  <si>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</si>
  <si>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</si>
  <si>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</si>
  <si>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</si>
  <si>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</si>
  <si>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</si>
  <si>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</si>
  <si>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</si>
  <si>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</si>
  <si>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</si>
  <si>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</si>
  <si>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</si>
  <si>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</si>
  <si>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</si>
  <si>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</si>
  <si>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</si>
  <si>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</si>
  <si>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</si>
  <si>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</si>
  <si>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</si>
  <si>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</si>
  <si>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</si>
  <si>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</si>
  <si>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</si>
  <si>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</si>
  <si>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</si>
  <si>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</si>
  <si>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</si>
  <si>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</si>
  <si>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</si>
  <si>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</si>
  <si>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</si>
  <si>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</si>
  <si>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</si>
  <si>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</si>
  <si>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</si>
  <si>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</si>
  <si>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</si>
  <si>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</si>
  <si>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</si>
  <si>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</si>
  <si>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</si>
  <si>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</si>
  <si>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</si>
  <si>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</si>
  <si>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</si>
  <si>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</si>
  <si>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</si>
  <si>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</si>
  <si>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</si>
  <si>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</si>
  <si>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</si>
  <si>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</si>
  <si>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</si>
  <si>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</si>
  <si>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</si>
  <si>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</si>
  <si>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</si>
  <si>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</si>
  <si>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</si>
  <si>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</si>
  <si>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</si>
  <si>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</si>
  <si>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</si>
  <si>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</si>
  <si>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</si>
  <si>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</si>
  <si>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</si>
  <si>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</si>
  <si>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</si>
  <si>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</si>
  <si>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</si>
  <si>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</si>
  <si>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</si>
  <si>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</si>
  <si>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</si>
  <si>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</si>
  <si>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</si>
  <si>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</si>
  <si>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</si>
  <si>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</si>
  <si>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</si>
  <si>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</si>
  <si>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</si>
  <si>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</si>
  <si>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</si>
  <si>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</si>
  <si>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</si>
  <si>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</si>
  <si>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</si>
  <si>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</si>
  <si>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</si>
  <si>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</si>
  <si>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</si>
  <si>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</si>
  <si>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</si>
  <si>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</si>
  <si>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</si>
  <si>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</si>
  <si>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</si>
  <si>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</si>
  <si>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</si>
  <si>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</si>
  <si>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</si>
  <si>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</si>
  <si>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</si>
  <si>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</si>
  <si>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</si>
  <si>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</si>
  <si>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</si>
  <si>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</si>
  <si>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</si>
  <si>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</si>
  <si>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</si>
  <si>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</si>
  <si>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</si>
  <si>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</si>
  <si>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</si>
  <si>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</si>
  <si>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</si>
  <si>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</si>
  <si>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</si>
  <si>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</si>
  <si>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</si>
  <si>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</si>
  <si>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</si>
  <si>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</si>
  <si>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</si>
  <si>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</si>
  <si>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</si>
  <si>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</si>
  <si>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</si>
  <si>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</si>
  <si>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</si>
  <si>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</si>
  <si>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</si>
  <si>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</si>
  <si>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</si>
  <si>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</si>
  <si>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</si>
  <si>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</si>
  <si>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</si>
  <si>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</si>
  <si>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</si>
  <si>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</si>
  <si>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</si>
  <si>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</si>
  <si>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</si>
  <si>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</si>
  <si>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</si>
  <si>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</si>
  <si>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</si>
  <si>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</si>
  <si>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</si>
  <si>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</si>
  <si>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</si>
  <si>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</si>
  <si>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</si>
  <si>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</si>
  <si>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</si>
  <si>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</si>
  <si>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</si>
  <si>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</si>
  <si>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</si>
  <si>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</si>
  <si>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</si>
  <si>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</si>
  <si>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</si>
  <si>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</si>
  <si>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</si>
  <si>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</si>
  <si>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</si>
  <si>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</si>
  <si>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</si>
  <si>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</si>
  <si>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</si>
  <si>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</si>
  <si>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</si>
  <si>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</si>
  <si>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</si>
  <si>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</si>
  <si>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</si>
  <si>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</si>
  <si>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</si>
  <si>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</si>
  <si>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</si>
  <si>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</si>
  <si>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</si>
  <si>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</si>
  <si>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</si>
  <si>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</si>
  <si>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</si>
  <si>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</si>
  <si>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</si>
  <si>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</si>
  <si>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</si>
  <si>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</si>
  <si>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</si>
  <si>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</si>
  <si>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</si>
  <si>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</si>
  <si>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</si>
  <si>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</si>
  <si>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</si>
  <si>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</si>
  <si>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</si>
  <si>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</si>
  <si>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</si>
  <si>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</si>
  <si>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</si>
  <si>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</si>
  <si>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</si>
  <si>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</si>
  <si>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</si>
  <si>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</si>
  <si>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</si>
  <si>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</si>
  <si>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</si>
  <si>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</si>
  <si>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</si>
  <si>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</si>
  <si>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</si>
  <si>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</si>
  <si>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</si>
  <si>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</si>
  <si>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</si>
  <si>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</si>
  <si>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</si>
  <si>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</si>
  <si>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</si>
  <si>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</si>
  <si>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</si>
  <si>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</si>
  <si>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</si>
  <si>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</si>
  <si>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</si>
  <si>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</si>
  <si>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</si>
  <si>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</si>
  <si>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</si>
  <si>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</si>
  <si>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</si>
  <si>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</si>
  <si>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</si>
  <si>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</si>
  <si>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</si>
  <si>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</si>
  <si>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</si>
  <si>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</si>
  <si>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</si>
  <si>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</si>
  <si>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</si>
  <si>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</si>
  <si>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</si>
  <si>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</si>
  <si>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</si>
  <si>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</si>
  <si>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</si>
  <si>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</si>
  <si>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</si>
  <si>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</si>
  <si>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</si>
  <si>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</si>
  <si>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</si>
  <si>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</si>
  <si>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</si>
  <si>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</si>
  <si>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</si>
  <si>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</si>
  <si>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</si>
  <si>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</si>
  <si>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</si>
  <si>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</si>
  <si>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</si>
  <si>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</si>
  <si>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</si>
  <si>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</si>
  <si>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</si>
  <si>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</si>
  <si>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</si>
  <si>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</si>
  <si>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</si>
  <si>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</si>
  <si>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</si>
  <si>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</si>
  <si>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</si>
  <si>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</si>
  <si>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</si>
  <si>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</si>
  <si>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</si>
  <si>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</si>
  <si>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</si>
  <si>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</si>
  <si>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</si>
  <si>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</si>
  <si>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</si>
  <si>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</si>
  <si>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</si>
  <si>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</si>
  <si>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</si>
  <si>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</si>
  <si>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</si>
  <si>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</si>
  <si>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</si>
  <si>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</si>
  <si>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</si>
  <si>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</si>
  <si>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</si>
  <si>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</si>
  <si>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</si>
  <si>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</si>
  <si>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</si>
  <si>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</si>
  <si>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</si>
  <si>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</si>
  <si>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</si>
  <si>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</si>
  <si>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</si>
  <si>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</si>
  <si>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</si>
  <si>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</si>
  <si>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</si>
  <si>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</si>
  <si>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</si>
  <si>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</si>
  <si>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</si>
  <si>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</si>
  <si>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</si>
  <si>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</si>
  <si>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</si>
  <si>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</si>
  <si>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</si>
  <si>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</si>
  <si>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</si>
  <si>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</si>
  <si>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</si>
  <si>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</si>
  <si>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</si>
  <si>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</si>
  <si>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</si>
  <si>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</si>
  <si>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</si>
  <si>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</si>
  <si>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</si>
  <si>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</si>
  <si>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</si>
  <si>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</si>
  <si>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</si>
  <si>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</si>
  <si>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</si>
  <si>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</si>
  <si>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</si>
  <si>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</si>
  <si>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</si>
  <si>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</si>
  <si>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</si>
  <si>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</si>
  <si>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</si>
  <si>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</si>
  <si>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</si>
  <si>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</si>
  <si>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</si>
  <si>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</si>
  <si>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</si>
  <si>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</si>
  <si>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</si>
  <si>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</si>
  <si>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</si>
  <si>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</si>
  <si>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</si>
  <si>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</si>
  <si>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</si>
  <si>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</si>
  <si>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</si>
  <si>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</si>
  <si>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</si>
  <si>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</si>
  <si>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</si>
  <si>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</si>
  <si>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</si>
  <si>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</si>
  <si>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</si>
  <si>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</si>
  <si>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</si>
  <si>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</si>
  <si>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</si>
  <si>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</si>
  <si>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</si>
  <si>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</si>
  <si>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</si>
  <si>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</si>
  <si>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</si>
  <si>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</si>
  <si>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</si>
  <si>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</si>
  <si>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</si>
  <si>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</si>
  <si>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</si>
  <si>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</si>
  <si>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</si>
  <si>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</si>
  <si>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</si>
  <si>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</si>
  <si>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</si>
  <si>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</si>
  <si>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</si>
  <si>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</si>
  <si>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</si>
  <si>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</si>
  <si>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</si>
  <si>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</si>
  <si>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</si>
  <si>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</si>
  <si>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</si>
  <si>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</si>
  <si>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</si>
  <si>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</si>
  <si>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</si>
  <si>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</si>
  <si>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</si>
  <si>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</si>
  <si>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</si>
  <si>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</si>
  <si>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</si>
  <si>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</si>
  <si>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</si>
  <si>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</si>
  <si>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</si>
  <si>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</si>
  <si>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</si>
  <si>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</si>
  <si>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</si>
  <si>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</si>
  <si>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</si>
  <si>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</si>
  <si>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</si>
  <si>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</si>
  <si>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</si>
  <si>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</si>
  <si>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</si>
  <si>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</si>
  <si>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</si>
  <si>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</si>
  <si>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</si>
  <si>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</si>
  <si>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</si>
  <si>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</si>
  <si>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</si>
  <si>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</si>
  <si>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</si>
  <si>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</si>
  <si>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</si>
  <si>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</si>
  <si>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</si>
  <si>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</si>
  <si>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</si>
  <si>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</si>
  <si>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</si>
  <si>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</si>
  <si>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</si>
  <si>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</si>
  <si>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</si>
  <si>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</si>
  <si>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</si>
  <si>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</si>
  <si>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</si>
  <si>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</si>
  <si>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</si>
  <si>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</si>
  <si>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</si>
  <si>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</si>
  <si>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</si>
  <si>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</si>
  <si>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</si>
  <si>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</si>
  <si>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</si>
  <si>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</si>
  <si>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</si>
  <si>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</si>
  <si>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</si>
  <si>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</si>
  <si>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</si>
  <si>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</si>
  <si>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</si>
  <si>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</si>
  <si>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</si>
  <si>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</si>
  <si>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</si>
  <si>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</si>
  <si>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</si>
  <si>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</si>
  <si>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</si>
  <si>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</si>
  <si>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</si>
  <si>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</si>
  <si>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</si>
  <si>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</si>
  <si>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</si>
  <si>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</si>
  <si>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</si>
  <si>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</si>
  <si>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</si>
  <si>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</si>
  <si>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</si>
  <si>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</si>
  <si>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</si>
  <si>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</si>
  <si>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</si>
  <si>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</si>
  <si>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</si>
  <si>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</si>
  <si>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</si>
  <si>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</si>
  <si>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</si>
  <si>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</si>
  <si>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</si>
  <si>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</si>
  <si>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</si>
  <si>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</si>
  <si>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</si>
  <si>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</si>
  <si>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</si>
  <si>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</si>
  <si>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</si>
  <si>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</si>
  <si>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</si>
  <si>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</si>
  <si>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</si>
  <si>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</si>
  <si>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</si>
  <si>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</si>
  <si>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</si>
  <si>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</si>
  <si>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</si>
  <si>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</si>
  <si>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</si>
  <si>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</si>
  <si>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</si>
  <si>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</si>
  <si>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</si>
  <si>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</si>
  <si>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</si>
  <si>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</si>
  <si>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</si>
  <si>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</si>
  <si>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</si>
  <si>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</si>
  <si>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</si>
  <si>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</si>
  <si>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</si>
  <si>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</si>
  <si>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</si>
  <si>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</si>
  <si>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</si>
  <si>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</si>
  <si>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</si>
  <si>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</si>
  <si>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</si>
  <si>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</si>
  <si>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</si>
  <si>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</si>
  <si>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</si>
  <si>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</si>
  <si>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</si>
  <si>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</si>
  <si>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</si>
  <si>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</si>
  <si>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</si>
  <si>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</si>
  <si>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</si>
  <si>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</si>
  <si>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</si>
  <si>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</si>
  <si>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</si>
  <si>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</si>
  <si>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</si>
  <si>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</si>
  <si>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</si>
  <si>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</si>
  <si>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</si>
  <si>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</si>
  <si>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</si>
  <si>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</si>
  <si>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</si>
  <si>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</si>
  <si>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</si>
  <si>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</si>
  <si>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</si>
  <si>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</si>
  <si>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</si>
  <si>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</si>
  <si>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</si>
  <si>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</si>
  <si>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</si>
  <si>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</si>
  <si>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</si>
  <si>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</si>
  <si>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</si>
  <si>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</si>
  <si>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</si>
  <si>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</si>
  <si>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</si>
  <si>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</si>
  <si>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</si>
  <si>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</si>
  <si>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</si>
  <si>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</si>
  <si>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</si>
  <si>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</si>
  <si>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</si>
  <si>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</si>
  <si>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</si>
  <si>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</si>
  <si>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</si>
  <si>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</si>
  <si>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</si>
  <si>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</si>
  <si>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</si>
  <si>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</si>
  <si>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</si>
  <si>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</si>
  <si>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</si>
  <si>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</si>
  <si>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</si>
  <si>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</si>
  <si>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</si>
  <si>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</si>
  <si>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</si>
  <si>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</si>
  <si>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</si>
  <si>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</si>
  <si>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</si>
  <si>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</si>
  <si>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</si>
  <si>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</si>
  <si>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</si>
  <si>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</si>
  <si>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</si>
  <si>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</si>
  <si>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</si>
  <si>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</si>
  <si>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</si>
  <si>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</si>
  <si>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</si>
  <si>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</si>
  <si>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</si>
  <si>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</si>
  <si>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</si>
  <si>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</si>
  <si>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</si>
  <si>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</si>
  <si>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</si>
  <si>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</si>
  <si>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</si>
  <si>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</si>
  <si>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</si>
  <si>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</si>
  <si>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</si>
  <si>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</si>
  <si>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</si>
  <si>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</si>
  <si>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</si>
  <si>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</si>
  <si>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</si>
  <si>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</si>
  <si>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</si>
  <si>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</si>
  <si>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</si>
  <si>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</si>
  <si>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</si>
  <si>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</si>
  <si>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</si>
  <si>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</si>
  <si>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</si>
  <si>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</si>
  <si>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</si>
  <si>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</si>
  <si>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</si>
  <si>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</si>
  <si>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</si>
  <si>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</si>
  <si>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</si>
  <si>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</si>
  <si>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</si>
  <si>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</si>
  <si>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</si>
  <si>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</si>
  <si>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</si>
  <si>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</si>
  <si>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</si>
  <si>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</si>
  <si>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</si>
  <si>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</si>
  <si>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</si>
  <si>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</si>
  <si>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</si>
  <si>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</si>
  <si>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</si>
  <si>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</si>
  <si>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</si>
  <si>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</si>
  <si>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</si>
  <si>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</si>
  <si>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</si>
  <si>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</si>
  <si>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</si>
  <si>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</si>
  <si>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</si>
  <si>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</si>
  <si>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</si>
  <si>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</si>
  <si>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</si>
  <si>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</si>
  <si>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</si>
  <si>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</si>
  <si>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</si>
  <si>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</si>
  <si>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</si>
  <si>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</si>
  <si>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</si>
  <si>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</si>
  <si>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</si>
  <si>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</si>
  <si>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</si>
  <si>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</si>
  <si>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</si>
  <si>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</si>
  <si>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</si>
  <si>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</si>
  <si>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</si>
  <si>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</si>
  <si>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</si>
  <si>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</si>
  <si>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</si>
  <si>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</si>
  <si>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</si>
  <si>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</si>
  <si>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</si>
  <si>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</si>
  <si>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</si>
  <si>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</si>
  <si>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</si>
  <si>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</si>
  <si>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</si>
  <si>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</si>
  <si>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</si>
  <si>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</si>
  <si>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</si>
  <si>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</si>
  <si>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</si>
  <si>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</si>
  <si>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</si>
  <si>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</si>
  <si>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</si>
  <si>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</si>
  <si>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</si>
  <si>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</si>
  <si>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</si>
  <si>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</si>
  <si>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</si>
  <si>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</si>
  <si>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</si>
  <si>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</si>
  <si>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</si>
  <si>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</si>
  <si>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</si>
  <si>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</si>
  <si>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</si>
  <si>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</si>
  <si>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</si>
  <si>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</si>
  <si>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</si>
  <si>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</si>
  <si>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</si>
  <si>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</si>
  <si>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</si>
  <si>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</si>
  <si>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</si>
  <si>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</si>
  <si>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</si>
  <si>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</si>
  <si>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</si>
  <si>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</si>
  <si>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</si>
  <si>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</si>
  <si>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</si>
  <si>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</si>
  <si>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</si>
  <si>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</si>
  <si>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</si>
  <si>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</si>
  <si>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</si>
  <si>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</si>
  <si>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</si>
  <si>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</si>
  <si>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</si>
  <si>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</si>
  <si>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</si>
  <si>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</si>
  <si>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</si>
  <si>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</si>
  <si>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</si>
  <si>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</si>
  <si>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</si>
  <si>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</si>
  <si>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</si>
  <si>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</si>
  <si>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</si>
  <si>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</si>
  <si>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</si>
  <si>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</si>
  <si>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</si>
  <si>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</si>
  <si>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</si>
  <si>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</si>
  <si>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</si>
  <si>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</si>
  <si>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</si>
  <si>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</si>
  <si>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</si>
  <si>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</si>
  <si>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</si>
  <si>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</si>
  <si>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</si>
  <si>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</si>
  <si>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</si>
  <si>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</si>
  <si>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</si>
  <si>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</si>
  <si>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</si>
  <si>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</si>
  <si>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</si>
  <si>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</si>
  <si>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</si>
  <si>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</si>
  <si>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</si>
  <si>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</si>
  <si>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</si>
  <si>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</si>
  <si>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</si>
  <si>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</si>
  <si>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</si>
  <si>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</si>
  <si>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</si>
  <si>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</si>
  <si>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</si>
  <si>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</si>
  <si>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</si>
  <si>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</si>
  <si>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</si>
  <si>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</si>
  <si>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</si>
  <si>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</si>
  <si>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</si>
  <si>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</si>
  <si>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</si>
  <si>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</si>
  <si>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</si>
  <si>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</si>
  <si>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</si>
  <si>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</si>
  <si>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</si>
  <si>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</si>
  <si>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</si>
  <si>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</si>
  <si>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</si>
  <si>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</si>
  <si>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</si>
  <si>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</si>
  <si>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</si>
  <si>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</si>
  <si>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</si>
  <si>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</si>
  <si>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</si>
  <si>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</si>
  <si>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</si>
  <si>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</si>
  <si>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</si>
  <si>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</si>
  <si>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</si>
  <si>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</si>
  <si>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</si>
  <si>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</si>
  <si>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</si>
  <si>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</si>
  <si>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</si>
  <si>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</si>
  <si>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</si>
  <si>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</si>
  <si>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</si>
  <si>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</si>
  <si>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</si>
  <si>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</si>
  <si>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</si>
  <si>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</si>
  <si>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</si>
  <si>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</si>
  <si>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</si>
  <si>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</si>
  <si>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</si>
  <si>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</si>
  <si>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</si>
  <si>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</si>
  <si>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</si>
  <si>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</si>
  <si>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</si>
  <si>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</si>
  <si>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</si>
  <si>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</si>
  <si>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</si>
  <si>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</si>
  <si>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</si>
  <si>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</si>
  <si>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</si>
  <si>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</si>
  <si>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</si>
  <si>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</si>
  <si>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</si>
  <si>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</si>
  <si>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</si>
  <si>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</si>
  <si>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</si>
  <si>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</si>
  <si>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</si>
  <si>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</si>
  <si>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</si>
  <si>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</si>
  <si>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</si>
  <si>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</si>
  <si>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</si>
  <si>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</si>
  <si>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</si>
  <si>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</si>
  <si>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</si>
  <si>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</si>
  <si>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</si>
  <si>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</si>
  <si>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</si>
  <si>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</si>
  <si>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</si>
  <si>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</si>
  <si>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</si>
  <si>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</si>
  <si>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</si>
  <si>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</si>
  <si>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</si>
  <si>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</si>
  <si>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</si>
  <si>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</si>
  <si>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</si>
  <si>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</si>
  <si>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</si>
  <si>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</si>
  <si>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</si>
  <si>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</si>
  <si>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</si>
  <si>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</si>
  <si>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</si>
  <si>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</si>
  <si>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</si>
  <si>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</si>
  <si>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</si>
  <si>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</si>
  <si>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</si>
  <si>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</si>
  <si>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</si>
  <si>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</si>
  <si>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</si>
  <si>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</si>
  <si>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</si>
  <si>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</si>
  <si>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</si>
  <si>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</si>
  <si>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</si>
  <si>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</si>
  <si>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</si>
  <si>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</si>
  <si>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</si>
  <si>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</si>
  <si>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</si>
  <si>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</si>
  <si>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</si>
  <si>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</si>
  <si>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</si>
  <si>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</si>
  <si>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</si>
  <si>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</si>
  <si>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</si>
  <si>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</si>
  <si>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</si>
  <si>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</si>
  <si>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</si>
  <si>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</si>
  <si>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</si>
  <si>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</si>
  <si>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</si>
  <si>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</si>
  <si>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</si>
  <si>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</si>
  <si>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</si>
  <si>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</si>
  <si>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</si>
  <si>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</si>
  <si>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</si>
  <si>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</si>
  <si>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</si>
  <si>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</si>
  <si>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</si>
  <si>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</si>
  <si>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</si>
  <si>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</si>
  <si>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</si>
  <si>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</si>
  <si>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</si>
  <si>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</si>
  <si>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</si>
  <si>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</si>
  <si>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</si>
  <si>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</si>
  <si>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</si>
  <si>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</si>
  <si>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</si>
  <si>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</si>
  <si>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</si>
  <si>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</si>
  <si>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</si>
  <si>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</si>
  <si>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</si>
  <si>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</si>
  <si>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</si>
  <si>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</si>
  <si>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</si>
  <si>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</si>
  <si>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</si>
  <si>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</si>
  <si>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</si>
  <si>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</si>
  <si>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</si>
  <si>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</si>
  <si>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</si>
  <si>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</si>
  <si>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</si>
  <si>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</si>
  <si>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</si>
  <si>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</si>
  <si>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</si>
  <si>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</si>
  <si>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</si>
  <si>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</si>
  <si>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</si>
  <si>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</si>
  <si>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</si>
  <si>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</si>
  <si>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</si>
  <si>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</si>
  <si>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</si>
  <si>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</si>
  <si>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</si>
  <si>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</si>
  <si>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</si>
  <si>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</si>
  <si>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</si>
  <si>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</si>
  <si>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</si>
  <si>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</si>
  <si>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</si>
  <si>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</si>
  <si>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</si>
  <si>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</si>
  <si>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</si>
  <si>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</si>
  <si>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</si>
  <si>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</si>
  <si>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</si>
  <si>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</si>
  <si>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</si>
  <si>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</si>
  <si>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</si>
  <si>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</si>
  <si>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</si>
  <si>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</si>
  <si>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</si>
  <si>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</si>
  <si>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</si>
  <si>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</si>
  <si>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</si>
  <si>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</si>
  <si>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</si>
  <si>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</si>
  <si>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</si>
  <si>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</si>
  <si>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</si>
  <si>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</si>
  <si>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</si>
  <si>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</si>
  <si>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</si>
  <si>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</si>
  <si>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</si>
  <si>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</si>
  <si>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</si>
  <si>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</si>
  <si>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</si>
  <si>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</si>
  <si>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</si>
  <si>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</si>
  <si>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</si>
  <si>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</si>
  <si>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</si>
  <si>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</si>
  <si>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</si>
  <si>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</si>
  <si>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</si>
  <si>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</si>
  <si>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</si>
  <si>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</si>
  <si>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</si>
  <si>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</si>
  <si>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</si>
  <si>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</si>
  <si>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</si>
  <si>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</si>
  <si>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</si>
  <si>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</si>
  <si>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</si>
  <si>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</si>
  <si>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</si>
  <si>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</si>
  <si>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</si>
  <si>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</si>
  <si>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</si>
  <si>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</si>
  <si>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</si>
  <si>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</si>
  <si>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</si>
  <si>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</si>
  <si>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</si>
  <si>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</si>
  <si>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</si>
  <si>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</si>
  <si>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</si>
  <si>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</si>
  <si>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</si>
  <si>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</si>
  <si>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</si>
  <si>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</si>
  <si>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</si>
  <si>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</si>
  <si>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</si>
  <si>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</si>
  <si>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</si>
  <si>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</si>
  <si>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</si>
  <si>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</si>
  <si>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</si>
  <si>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</si>
  <si>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</si>
  <si>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</si>
  <si>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</si>
  <si>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</si>
  <si>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</si>
  <si>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</si>
  <si>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</si>
  <si>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</si>
  <si>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</si>
  <si>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</si>
  <si>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</si>
  <si>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</si>
  <si>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</si>
  <si>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</si>
  <si>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</si>
  <si>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</si>
  <si>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</si>
  <si>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</si>
  <si>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</si>
  <si>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</si>
  <si>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</si>
  <si>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</si>
  <si>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</si>
  <si>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</si>
  <si>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</si>
  <si>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</si>
  <si>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</si>
  <si>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</si>
  <si>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</si>
  <si>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</si>
  <si>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</si>
  <si>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</si>
  <si>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</si>
  <si>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</si>
  <si>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</si>
  <si>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</si>
  <si>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</si>
  <si>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</si>
  <si>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</si>
  <si>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</si>
  <si>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</si>
  <si>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</si>
  <si>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</si>
  <si>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</si>
  <si>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</si>
  <si>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</si>
  <si>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</si>
  <si>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</si>
  <si>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</si>
  <si>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</si>
  <si>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</si>
  <si>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</si>
  <si>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</si>
  <si>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</si>
  <si>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</si>
  <si>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</si>
  <si>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</si>
  <si>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</si>
  <si>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</si>
  <si>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</si>
  <si>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</si>
  <si>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</si>
  <si>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</si>
  <si>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</si>
  <si>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</si>
  <si>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</si>
  <si>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</si>
  <si>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</si>
  <si>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</si>
  <si>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</si>
  <si>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</si>
  <si>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</si>
  <si>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</si>
  <si>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</si>
  <si>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</si>
  <si>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</si>
  <si>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</si>
  <si>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</si>
  <si>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</si>
  <si>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</si>
  <si>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</si>
  <si>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</si>
  <si>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</si>
  <si>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</si>
  <si>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</si>
  <si>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</si>
  <si>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</si>
  <si>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</si>
  <si>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</si>
  <si>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</si>
  <si>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</si>
  <si>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</si>
  <si>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</si>
  <si>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</si>
  <si>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</si>
  <si>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</si>
  <si>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</si>
  <si>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</si>
  <si>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</si>
  <si>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</si>
  <si>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</si>
  <si>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</si>
  <si>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</si>
  <si>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</si>
  <si>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</si>
  <si>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</si>
  <si>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</si>
  <si>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</si>
  <si>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</si>
  <si>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</si>
  <si>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</si>
  <si>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</si>
  <si>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</si>
  <si>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</si>
  <si>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</si>
  <si>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</si>
  <si>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</si>
  <si>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</si>
  <si>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</si>
  <si>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</si>
  <si>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</si>
  <si>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</si>
  <si>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</si>
  <si>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</si>
  <si>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</si>
  <si>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</si>
  <si>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</si>
  <si>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</si>
  <si>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</si>
  <si>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</si>
  <si>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</si>
  <si>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</si>
  <si>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</si>
  <si>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</si>
  <si>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</si>
  <si>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</si>
  <si>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</si>
  <si>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</si>
  <si>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</si>
  <si>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</si>
  <si>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</si>
  <si>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</si>
  <si>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</si>
  <si>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</si>
  <si>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</si>
  <si>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</si>
  <si>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</si>
  <si>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</si>
  <si>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</si>
  <si>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</si>
  <si>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</si>
  <si>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</si>
  <si>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</si>
  <si>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</si>
  <si>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</si>
  <si>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</si>
  <si>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</si>
  <si>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</si>
  <si>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</si>
  <si>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</si>
  <si>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</si>
  <si>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</si>
  <si>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</si>
  <si>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</si>
  <si>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</si>
  <si>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</si>
  <si>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</si>
  <si>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</si>
  <si>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</si>
  <si>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</si>
  <si>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</si>
  <si>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</si>
  <si>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</si>
  <si>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</si>
  <si>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</si>
  <si>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</si>
  <si>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</si>
  <si>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</si>
  <si>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</si>
  <si>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</si>
  <si>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</si>
  <si>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</si>
  <si>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</si>
  <si>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</si>
  <si>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</si>
  <si>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</si>
  <si>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</si>
  <si>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</si>
  <si>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</si>
  <si>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</si>
  <si>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</si>
  <si>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</si>
  <si>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</si>
  <si>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</si>
  <si>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</si>
  <si>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</si>
  <si>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</si>
  <si>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</si>
  <si>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</si>
  <si>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</si>
  <si>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</si>
  <si>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</si>
  <si>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</si>
  <si>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</si>
  <si>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</si>
  <si>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</si>
  <si>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</si>
  <si>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</si>
  <si>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</si>
  <si>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</si>
  <si>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</si>
  <si>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</si>
  <si>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</si>
  <si>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</si>
  <si>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</si>
  <si>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</si>
  <si>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</si>
  <si>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</si>
  <si>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</si>
  <si>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</si>
  <si>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</si>
  <si>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</si>
  <si>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</si>
  <si>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</si>
  <si>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</si>
  <si>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</si>
  <si>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</si>
  <si>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</si>
  <si>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</si>
  <si>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</si>
  <si>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</si>
  <si>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</si>
  <si>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</si>
  <si>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</si>
  <si>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</si>
  <si>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</si>
  <si>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</si>
  <si>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</si>
  <si>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</si>
  <si>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</si>
  <si>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</si>
  <si>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</si>
  <si>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</si>
  <si>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</si>
  <si>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</si>
  <si>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</si>
  <si>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</si>
  <si>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</si>
  <si>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</si>
  <si>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</si>
  <si>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</si>
  <si>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</si>
  <si>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</si>
  <si>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</si>
  <si>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</si>
  <si>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</si>
  <si>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</si>
  <si>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</si>
  <si>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</si>
  <si>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</si>
  <si>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</si>
  <si>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</si>
  <si>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</si>
  <si>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</si>
  <si>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</si>
  <si>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</si>
  <si>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</si>
  <si>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</si>
  <si>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</si>
  <si>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</si>
  <si>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</si>
  <si>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</si>
  <si>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</si>
  <si>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</si>
  <si>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</si>
  <si>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</si>
  <si>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</si>
  <si>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</si>
  <si>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</si>
  <si>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</si>
  <si>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</si>
  <si>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</si>
  <si>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</si>
  <si>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</si>
  <si>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</si>
  <si>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</si>
  <si>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</si>
  <si>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</si>
  <si>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</si>
  <si>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</si>
  <si>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</si>
  <si>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</si>
  <si>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</si>
  <si>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</si>
  <si>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</si>
  <si>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</si>
  <si>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</si>
  <si>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</si>
  <si>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</si>
  <si>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</si>
  <si>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</si>
  <si>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</si>
  <si>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</si>
  <si>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</si>
  <si>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</si>
  <si>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</si>
  <si>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</si>
  <si>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</si>
  <si>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</si>
  <si>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</si>
  <si>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</si>
  <si>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</si>
  <si>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</si>
  <si>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</si>
  <si>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</si>
  <si>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</si>
  <si>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</si>
  <si>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</si>
  <si>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</si>
  <si>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</si>
  <si>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</si>
  <si>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</si>
  <si>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</si>
  <si>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</si>
  <si>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</si>
  <si>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</si>
  <si>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</si>
  <si>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</si>
  <si>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</si>
  <si>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</si>
  <si>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</si>
  <si>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</si>
  <si>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</si>
  <si>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</si>
  <si>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</si>
  <si>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</si>
  <si>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</si>
  <si>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</si>
  <si>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</si>
  <si>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</si>
  <si>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</si>
  <si>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</si>
  <si>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</si>
  <si>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</si>
  <si>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</si>
  <si>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</si>
  <si>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</si>
  <si>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</si>
  <si>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</si>
  <si>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</si>
  <si>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</si>
  <si>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</si>
  <si>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</si>
  <si>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</si>
  <si>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</si>
  <si>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</si>
  <si>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</si>
  <si>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</si>
  <si>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</si>
  <si>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</si>
  <si>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</si>
  <si>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</si>
  <si>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</si>
  <si>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</si>
  <si>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</si>
  <si>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</si>
  <si>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</si>
  <si>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</si>
  <si>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</si>
  <si>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</si>
  <si>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</si>
  <si>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</si>
  <si>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</si>
  <si>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</si>
  <si>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</si>
  <si>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</si>
  <si>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</si>
  <si>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</si>
  <si>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</si>
  <si>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</si>
  <si>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</si>
  <si>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</si>
  <si>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</si>
  <si>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</si>
  <si>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</si>
  <si>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</si>
  <si>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</si>
  <si>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</si>
  <si>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</si>
  <si>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</si>
  <si>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</si>
  <si>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</si>
  <si>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</si>
  <si>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</si>
  <si>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</si>
  <si>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</si>
  <si>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</si>
  <si>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</si>
  <si>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</si>
  <si>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</si>
  <si>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</si>
  <si>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</si>
  <si>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</si>
  <si>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</si>
  <si>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</si>
  <si>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</si>
  <si>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</si>
  <si>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</si>
  <si>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</si>
  <si>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</si>
  <si>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</si>
  <si>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</si>
  <si>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</si>
  <si>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</si>
  <si>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</si>
  <si>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</si>
  <si>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</si>
  <si>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</si>
  <si>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</si>
  <si>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</si>
  <si>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</si>
  <si>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</si>
  <si>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</si>
  <si>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</si>
  <si>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</si>
  <si>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</si>
  <si>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</si>
  <si>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</si>
  <si>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</si>
  <si>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</si>
  <si>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</si>
  <si>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</si>
  <si>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</si>
  <si>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</si>
  <si>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</si>
  <si>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</si>
  <si>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</si>
  <si>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</si>
  <si>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</si>
  <si>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</si>
  <si>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</si>
  <si>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</si>
  <si>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</si>
  <si>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</si>
  <si>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</si>
  <si>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</si>
  <si>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</si>
  <si>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</si>
  <si>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</si>
  <si>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</si>
  <si>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</si>
  <si>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</si>
  <si>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</si>
  <si>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</si>
  <si>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</si>
  <si>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</si>
  <si>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</si>
  <si>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</si>
  <si>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</si>
  <si>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</si>
  <si>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</si>
  <si>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</si>
  <si>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</si>
  <si>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</si>
  <si>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</si>
  <si>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</si>
  <si>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</si>
  <si>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</si>
  <si>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</si>
  <si>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</si>
  <si>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</si>
  <si>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</si>
  <si>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</si>
  <si>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</si>
  <si>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</si>
  <si>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</si>
  <si>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</si>
  <si>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</si>
  <si>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</si>
  <si>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</si>
  <si>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</si>
  <si>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</si>
  <si>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</si>
  <si>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</si>
  <si>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</si>
  <si>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</si>
  <si>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</si>
  <si>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</si>
  <si>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</si>
  <si>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</si>
  <si>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</si>
  <si>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</si>
  <si>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</si>
  <si>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</si>
  <si>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</si>
  <si>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</si>
  <si>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</si>
  <si>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</si>
  <si>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</si>
  <si>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</si>
  <si>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</si>
  <si>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</si>
  <si>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</si>
  <si>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</si>
  <si>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</si>
  <si>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</si>
  <si>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</si>
  <si>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</si>
  <si>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</si>
  <si>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</si>
  <si>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</si>
  <si>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</si>
  <si>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</si>
  <si>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</si>
  <si>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</si>
  <si>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</si>
  <si>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</si>
  <si>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</si>
  <si>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</si>
  <si>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</si>
  <si>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</si>
  <si>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</si>
  <si>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</si>
  <si>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</si>
  <si>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</si>
  <si>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</si>
  <si>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</si>
  <si>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</si>
  <si>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</si>
  <si>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</si>
  <si>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</si>
  <si>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</si>
  <si>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</si>
  <si>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</si>
  <si>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</si>
  <si>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</si>
  <si>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</si>
  <si>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</si>
  <si>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</si>
  <si>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</si>
  <si>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</si>
  <si>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</si>
  <si>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</si>
  <si>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</si>
  <si>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</si>
  <si>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</si>
  <si>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</si>
  <si>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</si>
  <si>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</si>
  <si>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</si>
  <si>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</si>
  <si>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</si>
  <si>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</si>
  <si>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</si>
  <si>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</si>
  <si>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</si>
  <si>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</si>
  <si>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</si>
  <si>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</si>
  <si>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</si>
  <si>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</si>
  <si>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</si>
  <si>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</si>
  <si>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</si>
  <si>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</si>
  <si>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</si>
  <si>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</si>
  <si>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</si>
  <si>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</si>
  <si>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</si>
  <si>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</si>
  <si>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</si>
  <si>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</si>
  <si>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</si>
  <si>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</si>
  <si>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</si>
  <si>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</si>
  <si>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</si>
  <si>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</si>
  <si>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</si>
  <si>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</si>
  <si>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</si>
  <si>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</si>
  <si>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</si>
  <si>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</si>
  <si>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</si>
  <si>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</si>
  <si>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</si>
  <si>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</si>
  <si>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</si>
  <si>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</si>
  <si>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</si>
  <si>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</si>
  <si>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</si>
  <si>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</si>
  <si>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</si>
  <si>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</si>
  <si>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</si>
  <si>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</si>
  <si>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</si>
  <si>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</si>
  <si>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</si>
  <si>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</si>
  <si>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</si>
  <si>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</si>
  <si>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</si>
  <si>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</si>
  <si>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</si>
  <si>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</si>
  <si>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</si>
  <si>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</si>
  <si>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</si>
  <si>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</si>
  <si>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</si>
  <si>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</si>
  <si>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</si>
  <si>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</si>
  <si>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</si>
  <si>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</si>
  <si>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</si>
  <si>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</si>
  <si>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</si>
  <si>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</si>
  <si>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</si>
  <si>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</si>
  <si>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</si>
  <si>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</si>
  <si>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</si>
  <si>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</si>
  <si>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</si>
  <si>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</si>
  <si>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</si>
  <si>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</si>
  <si>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</si>
  <si>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</si>
  <si>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</si>
  <si>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</si>
  <si>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</si>
  <si>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</si>
  <si>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</si>
  <si>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</si>
  <si>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</si>
  <si>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</si>
  <si>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</si>
  <si>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</si>
  <si>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</si>
  <si>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</si>
  <si>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</si>
  <si>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</si>
  <si>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</si>
  <si>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</si>
  <si>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</si>
  <si>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</si>
  <si>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</si>
  <si>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</si>
  <si>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</si>
  <si>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</si>
  <si>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</si>
  <si>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</si>
  <si>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</si>
  <si>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</si>
  <si>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</si>
  <si>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</si>
  <si>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</si>
  <si>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</si>
  <si>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</si>
  <si>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</si>
  <si>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</si>
  <si>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</si>
  <si>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</si>
  <si>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</si>
  <si>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</si>
  <si>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</si>
  <si>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</si>
  <si>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</si>
  <si>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</si>
  <si>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</si>
  <si>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</si>
  <si>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</si>
  <si>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</si>
  <si>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</si>
  <si>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</si>
  <si>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</si>
  <si>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</si>
  <si>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</si>
  <si>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</si>
  <si>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</si>
  <si>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</si>
  <si>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</si>
  <si>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</si>
  <si>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</si>
  <si>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</si>
  <si>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</si>
  <si>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</si>
  <si>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</si>
  <si>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</si>
  <si>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</si>
  <si>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</si>
  <si>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</si>
  <si>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</si>
  <si>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</si>
  <si>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</si>
  <si>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</si>
  <si>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</si>
  <si>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</si>
  <si>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</si>
  <si>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</si>
  <si>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</si>
  <si>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</si>
  <si>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</si>
  <si>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</si>
  <si>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</si>
  <si>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</si>
  <si>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</si>
  <si>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</si>
  <si>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</si>
  <si>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</si>
  <si>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</si>
  <si>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</si>
  <si>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</si>
  <si>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</si>
  <si>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</si>
  <si>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</si>
  <si>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</si>
  <si>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</si>
  <si>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</si>
  <si>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</si>
  <si>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</si>
  <si>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</si>
  <si>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</si>
  <si>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</si>
  <si>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</si>
  <si>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</si>
  <si>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</si>
  <si>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</si>
  <si>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</si>
  <si>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</si>
  <si>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</si>
  <si>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</si>
  <si>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</si>
  <si>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</si>
  <si>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</si>
  <si>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</si>
  <si>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</si>
  <si>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</si>
  <si>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</si>
  <si>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</si>
  <si>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</si>
  <si>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</si>
  <si>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</si>
  <si>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</si>
  <si>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</si>
  <si>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</si>
  <si>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</si>
  <si>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</si>
  <si>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</si>
  <si>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</si>
  <si>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</si>
  <si>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</si>
  <si>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</si>
  <si>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</si>
  <si>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</si>
  <si>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</si>
  <si>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</si>
  <si>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</si>
  <si>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</si>
  <si>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</si>
  <si>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</si>
  <si>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</si>
  <si>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</si>
  <si>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</si>
  <si>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</si>
  <si>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</si>
  <si>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</si>
  <si>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</si>
  <si>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</si>
  <si>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</si>
  <si>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</si>
  <si>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</si>
  <si>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</si>
  <si>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</si>
  <si>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</si>
  <si>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</si>
  <si>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</si>
  <si>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</si>
  <si>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</si>
  <si>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</si>
  <si>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</si>
  <si>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</si>
  <si>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</si>
  <si>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</si>
  <si>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</si>
  <si>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</si>
  <si>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</si>
  <si>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</si>
  <si>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</si>
  <si>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</si>
  <si>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</si>
  <si>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</si>
  <si>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</si>
  <si>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</si>
  <si>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</si>
  <si>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</si>
  <si>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</si>
  <si>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</si>
  <si>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</si>
  <si>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</si>
  <si>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</si>
  <si>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</si>
  <si>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</si>
  <si>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</si>
  <si>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</si>
  <si>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</si>
  <si>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</si>
  <si>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</si>
  <si>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</si>
  <si>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</si>
  <si>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</si>
  <si>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</si>
  <si>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</si>
  <si>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</si>
  <si>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</si>
  <si>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</si>
  <si>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</si>
  <si>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</si>
  <si>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</si>
  <si>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</si>
  <si>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</si>
  <si>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</si>
  <si>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</si>
  <si>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</si>
  <si>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</si>
  <si>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</si>
  <si>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</si>
  <si>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</si>
  <si>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</si>
  <si>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</si>
  <si>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</si>
  <si>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</si>
  <si>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</si>
  <si>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</si>
  <si>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</si>
  <si>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</si>
  <si>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</si>
  <si>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</si>
  <si>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</si>
  <si>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</si>
  <si>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</si>
  <si>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</si>
  <si>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</si>
  <si>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</si>
  <si>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</si>
  <si>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</si>
  <si>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</si>
  <si>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</si>
  <si>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</si>
  <si>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</si>
  <si>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</si>
  <si>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</si>
  <si>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</si>
  <si>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</si>
  <si>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</si>
  <si>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</si>
  <si>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</si>
  <si>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</si>
  <si>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</si>
  <si>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</si>
  <si>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</si>
  <si>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</si>
  <si>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</si>
  <si>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</si>
  <si>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</si>
  <si>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</si>
  <si>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</si>
  <si>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</si>
  <si>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</si>
  <si>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</si>
  <si>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</si>
  <si>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</si>
  <si>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</si>
  <si>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</si>
  <si>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</si>
  <si>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</si>
  <si>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</si>
  <si>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</si>
  <si>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</si>
  <si>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</si>
  <si>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</si>
  <si>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</si>
  <si>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</si>
  <si>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</si>
  <si>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</si>
  <si>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</si>
  <si>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</si>
  <si>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</si>
  <si>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</si>
  <si>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</si>
  <si>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</si>
  <si>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</si>
  <si>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</si>
  <si>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</si>
  <si>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</si>
  <si>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</si>
  <si>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</si>
  <si>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</si>
  <si>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</si>
  <si>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</si>
  <si>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</si>
  <si>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</si>
  <si>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</si>
  <si>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</si>
  <si>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</si>
  <si>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</si>
  <si>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</si>
  <si>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</si>
  <si>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</si>
  <si>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</si>
  <si>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</si>
  <si>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</si>
  <si>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</si>
  <si>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</si>
  <si>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</si>
  <si>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</si>
  <si>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</si>
  <si>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</si>
  <si>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</si>
  <si>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</si>
  <si>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</si>
  <si>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</si>
  <si>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</si>
  <si>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</si>
  <si>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</si>
  <si>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</si>
  <si>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</si>
  <si>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</si>
  <si>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</si>
  <si>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</si>
  <si>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</si>
  <si>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</si>
  <si>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</si>
  <si>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</si>
  <si>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</si>
  <si>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</si>
  <si>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</si>
  <si>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</si>
  <si>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</si>
  <si>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</si>
  <si>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</si>
  <si>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</si>
  <si>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</si>
  <si>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</si>
  <si>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</si>
  <si>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</si>
  <si>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</si>
  <si>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</si>
  <si>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</si>
  <si>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</si>
  <si>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</si>
  <si>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</si>
  <si>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</si>
  <si>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</si>
  <si>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</si>
  <si>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</si>
  <si>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</si>
  <si>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</si>
  <si>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</si>
  <si>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</si>
  <si>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</si>
  <si>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</si>
  <si>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</si>
  <si>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</si>
  <si>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</si>
  <si>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</si>
  <si>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</si>
  <si>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</si>
  <si>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</si>
  <si>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</si>
  <si>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</si>
  <si>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</si>
  <si>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</si>
  <si>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</si>
  <si>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</si>
  <si>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</si>
  <si>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</si>
  <si>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</si>
  <si>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</si>
  <si>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</si>
  <si>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</si>
  <si>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</si>
  <si>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</si>
  <si>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</si>
  <si>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</si>
  <si>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</si>
  <si>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</si>
  <si>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</si>
  <si>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</si>
  <si>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</si>
  <si>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</si>
  <si>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</si>
  <si>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</si>
  <si>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</si>
  <si>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</si>
  <si>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</si>
  <si>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</si>
  <si>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</si>
  <si>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</si>
  <si>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</si>
  <si>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</si>
  <si>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</si>
  <si>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</si>
  <si>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</si>
  <si>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</si>
  <si>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</si>
  <si>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</si>
  <si>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</si>
  <si>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</si>
  <si>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</si>
  <si>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</si>
  <si>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</si>
  <si>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</si>
  <si>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</si>
  <si>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</si>
  <si>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</si>
  <si>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</si>
  <si>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</si>
  <si>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</si>
  <si>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</si>
  <si>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</si>
  <si>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</si>
  <si>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</si>
  <si>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</si>
  <si>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</si>
  <si>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</si>
  <si>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</si>
  <si>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</si>
  <si>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</si>
  <si>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</si>
  <si>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</si>
  <si>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</si>
  <si>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</si>
  <si>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</si>
  <si>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</si>
  <si>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</si>
  <si>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</si>
  <si>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</si>
  <si>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</si>
  <si>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</si>
  <si>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</si>
  <si>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</si>
  <si>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</si>
  <si>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</si>
  <si>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</si>
  <si>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</si>
  <si>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</si>
  <si>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</si>
  <si>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</si>
  <si>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</si>
  <si>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</si>
  <si>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</si>
  <si>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</si>
  <si>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</si>
  <si>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</si>
  <si>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</si>
  <si>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</si>
  <si>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</si>
  <si>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</si>
  <si>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</si>
  <si>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</si>
  <si>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</si>
  <si>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</si>
  <si>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</si>
  <si>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</si>
  <si>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</si>
  <si>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</si>
  <si>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</si>
  <si>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</si>
  <si>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</si>
  <si>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</si>
  <si>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</si>
  <si>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</si>
  <si>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</si>
  <si>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</si>
  <si>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</si>
  <si>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</si>
  <si>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</si>
  <si>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</si>
  <si>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</si>
  <si>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</si>
  <si>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</si>
  <si>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</si>
  <si>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</si>
  <si>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</si>
  <si>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</si>
  <si>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</si>
  <si>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</si>
  <si>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</si>
  <si>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</si>
  <si>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</si>
  <si>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</si>
  <si>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</si>
  <si>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</si>
  <si>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</si>
  <si>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</si>
  <si>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</si>
  <si>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</si>
  <si>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</si>
  <si>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</si>
  <si>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</si>
  <si>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</si>
  <si>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</si>
  <si>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</si>
  <si>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</si>
  <si>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</si>
  <si>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</si>
  <si>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</si>
  <si>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</si>
  <si>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</si>
  <si>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</si>
  <si>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</si>
  <si>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</si>
  <si>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</si>
  <si>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</si>
  <si>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</si>
  <si>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</si>
  <si>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</si>
  <si>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</si>
  <si>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</si>
  <si>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</si>
  <si>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</si>
  <si>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</si>
  <si>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</si>
  <si>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</si>
  <si>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</si>
  <si>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</si>
  <si>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</si>
  <si>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</si>
  <si>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</si>
  <si>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</si>
  <si>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</si>
  <si>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</si>
  <si>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</si>
  <si>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</si>
  <si>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</si>
  <si>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</si>
  <si>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</si>
  <si>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</si>
  <si>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</si>
  <si>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</si>
  <si>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</si>
  <si>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</si>
  <si>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</si>
  <si>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</si>
  <si>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</si>
  <si>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</si>
  <si>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</si>
  <si>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</si>
  <si>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</si>
  <si>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</si>
  <si>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</si>
  <si>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</si>
  <si>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</si>
  <si>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</si>
  <si>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</si>
  <si>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</si>
  <si>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</si>
  <si>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</si>
  <si>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</si>
  <si>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</si>
  <si>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</si>
  <si>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</si>
  <si>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</si>
  <si>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</si>
  <si>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</si>
  <si>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</si>
  <si>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</si>
  <si>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</si>
  <si>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</si>
  <si>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</si>
  <si>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</si>
  <si>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</si>
  <si>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</si>
  <si>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</si>
  <si>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</si>
  <si>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</si>
  <si>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</si>
  <si>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</si>
  <si>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</si>
  <si>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</si>
  <si>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</si>
  <si>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</si>
  <si>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</si>
  <si>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</si>
  <si>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</si>
  <si>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</si>
  <si>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</si>
  <si>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</si>
  <si>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</si>
  <si>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</si>
  <si>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</si>
  <si>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</si>
  <si>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</si>
  <si>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</si>
  <si>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</si>
  <si>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</si>
  <si>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</si>
  <si>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</si>
  <si>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</si>
  <si>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</si>
  <si>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</si>
  <si>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</si>
  <si>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</si>
  <si>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</si>
  <si>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</si>
  <si>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</si>
  <si>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</si>
  <si>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</si>
  <si>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</si>
  <si>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</si>
  <si>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</si>
  <si>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</si>
  <si>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</si>
  <si>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</si>
  <si>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</si>
  <si>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</si>
  <si>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</si>
  <si>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</si>
  <si>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</si>
  <si>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</si>
  <si>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</si>
  <si>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</si>
  <si>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</si>
  <si>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</si>
  <si>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</si>
  <si>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</si>
  <si>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</si>
  <si>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</si>
  <si>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</si>
  <si>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</si>
  <si>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</si>
  <si>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</si>
  <si>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</si>
  <si>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</si>
  <si>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</si>
  <si>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</si>
  <si>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</si>
  <si>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</si>
  <si>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</si>
  <si>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</si>
  <si>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</si>
  <si>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</si>
  <si>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</si>
  <si>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</si>
  <si>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</si>
  <si>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</si>
  <si>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</si>
  <si>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</si>
  <si>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</si>
  <si>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</si>
  <si>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</si>
  <si>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</si>
  <si>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</si>
  <si>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</si>
  <si>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</si>
  <si>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</si>
  <si>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</si>
  <si>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</si>
  <si>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</si>
  <si>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</si>
  <si>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</si>
  <si>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</si>
  <si>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</si>
  <si>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</si>
  <si>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</si>
  <si>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</si>
  <si>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</si>
  <si>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</si>
  <si>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</si>
  <si>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</si>
  <si>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</si>
  <si>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</si>
  <si>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</si>
  <si>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</si>
  <si>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</si>
  <si>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</si>
  <si>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</si>
  <si>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</si>
  <si>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</si>
  <si>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</si>
  <si>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</si>
  <si>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</si>
  <si>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</si>
  <si>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</si>
  <si>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</si>
  <si>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</si>
  <si>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</si>
  <si>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</si>
  <si>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</si>
  <si>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</si>
  <si>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</si>
  <si>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</si>
  <si>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</si>
  <si>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</si>
  <si>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</si>
  <si>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</si>
  <si>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</si>
  <si>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</si>
  <si>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</si>
  <si>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</si>
  <si>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</si>
  <si>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</si>
  <si>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</si>
  <si>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</si>
  <si>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</si>
  <si>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</si>
  <si>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</si>
  <si>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</si>
  <si>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</si>
  <si>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</si>
  <si>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</si>
  <si>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</si>
  <si>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</si>
  <si>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</si>
  <si>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</si>
  <si>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</si>
  <si>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</si>
  <si>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</si>
  <si>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</si>
  <si>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</si>
  <si>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</si>
  <si>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</si>
  <si>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</si>
  <si>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</si>
  <si>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</si>
  <si>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</si>
  <si>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</si>
  <si>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</si>
  <si>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</si>
  <si>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</si>
  <si>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</si>
  <si>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</si>
  <si>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</si>
  <si>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</si>
  <si>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</si>
  <si>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</si>
  <si>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</si>
  <si>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</si>
  <si>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</si>
  <si>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</si>
  <si>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</si>
  <si>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</si>
  <si>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</si>
  <si>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</si>
  <si>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</si>
  <si>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</si>
  <si>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</si>
  <si>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</si>
  <si>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</si>
  <si>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</si>
  <si>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</si>
  <si>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</si>
  <si>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</si>
  <si>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</si>
  <si>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</si>
  <si>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</si>
  <si>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</si>
  <si>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</si>
  <si>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</si>
  <si>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</si>
  <si>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</si>
  <si>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</si>
  <si>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</si>
  <si>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</si>
  <si>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</si>
  <si>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</si>
  <si>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</si>
  <si>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</si>
  <si>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</si>
  <si>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</si>
  <si>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</si>
  <si>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</si>
  <si>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</si>
  <si>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</si>
  <si>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</si>
  <si>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</si>
  <si>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</si>
  <si>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</si>
  <si>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</si>
  <si>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</si>
  <si>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</si>
  <si>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</si>
  <si>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</si>
  <si>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</si>
  <si>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</si>
  <si>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</si>
  <si>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</si>
  <si>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</si>
  <si>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</si>
  <si>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</si>
  <si>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</si>
  <si>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</si>
  <si>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</si>
  <si>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</si>
  <si>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</si>
  <si>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</si>
  <si>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</si>
  <si>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</si>
  <si>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</si>
  <si>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</si>
  <si>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</si>
  <si>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</si>
  <si>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</si>
  <si>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</si>
  <si>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</si>
  <si>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</si>
  <si>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</si>
  <si>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</si>
  <si>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</si>
  <si>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</si>
  <si>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</si>
  <si>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</si>
  <si>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</si>
  <si>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</si>
  <si>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</si>
  <si>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</si>
  <si>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</si>
  <si>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</si>
  <si>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</si>
  <si>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</si>
  <si>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</si>
  <si>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</si>
  <si>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</si>
  <si>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</si>
  <si>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</si>
  <si>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</si>
  <si>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</si>
  <si>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</si>
  <si>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</si>
  <si>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</si>
  <si>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</si>
  <si>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</si>
  <si>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</si>
  <si>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</si>
  <si>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</si>
  <si>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</si>
  <si>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</si>
  <si>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</si>
  <si>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</si>
  <si>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</si>
  <si>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</si>
  <si>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</si>
  <si>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</si>
  <si>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</si>
  <si>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</si>
  <si>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</si>
  <si>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</si>
  <si>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</si>
  <si>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</si>
  <si>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</si>
  <si>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</si>
  <si>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</si>
  <si>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</si>
  <si>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</si>
  <si>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</si>
  <si>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</si>
  <si>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</si>
  <si>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</si>
  <si>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</si>
  <si>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</si>
  <si>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</si>
  <si>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</si>
  <si>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</si>
  <si>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</si>
  <si>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</si>
  <si>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</si>
  <si>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</si>
  <si>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</si>
  <si>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</si>
  <si>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</si>
  <si>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</si>
  <si>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</si>
  <si>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</si>
  <si>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</si>
  <si>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</si>
  <si>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</si>
  <si>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</si>
  <si>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</si>
  <si>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</si>
  <si>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</si>
  <si>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</si>
  <si>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</si>
  <si>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</si>
  <si>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</si>
  <si>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</si>
  <si>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</si>
  <si>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</si>
  <si>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</si>
  <si>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</si>
  <si>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</si>
  <si>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</si>
  <si>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</si>
  <si>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</si>
  <si>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</si>
  <si>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</si>
  <si>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</si>
  <si>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</si>
  <si>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</si>
  <si>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</si>
  <si>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</si>
  <si>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</si>
  <si>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</si>
  <si>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</si>
  <si>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</si>
  <si>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</si>
  <si>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</si>
  <si>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</si>
  <si>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</si>
  <si>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</si>
  <si>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</si>
  <si>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</si>
  <si>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</si>
  <si>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</si>
  <si>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</si>
  <si>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</si>
  <si>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</si>
  <si>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</si>
  <si>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</si>
  <si>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</si>
  <si>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</si>
  <si>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</si>
  <si>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</si>
  <si>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</si>
  <si>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</si>
  <si>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</si>
  <si>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</si>
  <si>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</si>
  <si>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</si>
  <si>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</si>
  <si>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</si>
  <si>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</si>
  <si>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</si>
  <si>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</si>
  <si>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</si>
  <si>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</si>
  <si>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</si>
  <si>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</si>
  <si>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</si>
  <si>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</si>
  <si>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</si>
  <si>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</si>
  <si>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</si>
  <si>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</si>
  <si>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</si>
  <si>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</si>
  <si>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</si>
  <si>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</si>
  <si>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</si>
  <si>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</si>
  <si>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</si>
  <si>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</si>
  <si>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</si>
  <si>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</si>
  <si>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</si>
  <si>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</si>
  <si>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</si>
  <si>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</si>
  <si>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</si>
  <si>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</si>
  <si>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</si>
  <si>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</si>
  <si>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</si>
  <si>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</si>
  <si>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</si>
  <si>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</si>
  <si>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</si>
  <si>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</si>
  <si>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</si>
  <si>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</si>
  <si>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</si>
  <si>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</si>
  <si>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</si>
  <si>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</si>
  <si>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</si>
  <si>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</si>
  <si>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</si>
  <si>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</si>
  <si>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</si>
  <si>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</si>
  <si>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</si>
  <si>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</si>
  <si>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</si>
  <si>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</si>
  <si>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</si>
  <si>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</si>
  <si>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</si>
  <si>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</si>
  <si>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</si>
  <si>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</si>
  <si>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</si>
  <si>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</si>
  <si>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</si>
  <si>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</si>
  <si>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</si>
  <si>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</si>
  <si>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</si>
  <si>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</si>
  <si>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</si>
  <si>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</si>
  <si>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</si>
  <si>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</si>
  <si>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</si>
  <si>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</si>
  <si>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</si>
  <si>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</si>
  <si>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</si>
  <si>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</si>
  <si>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</si>
  <si>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</si>
  <si>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</si>
  <si>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</si>
  <si>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</si>
  <si>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</si>
  <si>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</si>
  <si>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</si>
  <si>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</si>
  <si>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</si>
  <si>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</si>
  <si>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</si>
  <si>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</si>
  <si>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</si>
  <si>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</si>
  <si>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</si>
  <si>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</si>
  <si>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</si>
  <si>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</si>
  <si>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</si>
  <si>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</si>
  <si>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</si>
  <si>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</si>
  <si>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</si>
  <si>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</si>
  <si>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</si>
  <si>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</si>
  <si>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</si>
  <si>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</si>
  <si>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</si>
  <si>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</si>
  <si>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</si>
  <si>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</si>
  <si>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</si>
  <si>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</si>
  <si>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</si>
  <si>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</si>
  <si>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</si>
  <si>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</si>
  <si>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</si>
  <si>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</si>
  <si>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</si>
  <si>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</si>
  <si>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</si>
  <si>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</si>
  <si>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</si>
  <si>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</si>
  <si>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</si>
  <si>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</si>
  <si>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</si>
  <si>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</si>
  <si>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</si>
  <si>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</si>
  <si>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</si>
  <si>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</si>
  <si>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</si>
  <si>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</si>
  <si>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</si>
  <si>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</si>
  <si>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</si>
  <si>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</si>
  <si>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</si>
  <si>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</si>
  <si>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</si>
  <si>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</si>
  <si>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</si>
  <si>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</si>
  <si>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</si>
  <si>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</si>
  <si>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</si>
  <si>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</si>
  <si>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</si>
  <si>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</si>
  <si>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</si>
  <si>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</si>
  <si>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</si>
  <si>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</si>
  <si>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</si>
  <si>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</si>
  <si>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</si>
  <si>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</si>
  <si>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</si>
  <si>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</si>
  <si>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</si>
  <si>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</si>
  <si>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</si>
  <si>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</si>
  <si>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</si>
  <si>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</si>
  <si>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</si>
  <si>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</si>
  <si>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</si>
  <si>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</si>
  <si>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</si>
  <si>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</si>
  <si>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</si>
  <si>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</si>
  <si>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</si>
  <si>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</si>
  <si>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</si>
  <si>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</si>
  <si>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</si>
  <si>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</si>
  <si>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</si>
  <si>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</si>
  <si>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</si>
  <si>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</si>
  <si>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</si>
  <si>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</si>
  <si>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</si>
  <si>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</si>
  <si>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</si>
  <si>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</si>
  <si>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</si>
  <si>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</si>
  <si>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</si>
  <si>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</si>
  <si>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</si>
  <si>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</si>
  <si>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</si>
  <si>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</si>
  <si>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</si>
  <si>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</si>
  <si>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</si>
  <si>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</si>
  <si>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</si>
  <si>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</si>
  <si>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</si>
  <si>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</si>
  <si>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</si>
  <si>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</si>
  <si>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</si>
  <si>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</si>
  <si>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</si>
  <si>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</si>
  <si>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</si>
  <si>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</si>
  <si>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</si>
  <si>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</si>
  <si>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</si>
  <si>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</si>
  <si>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</si>
  <si>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</si>
  <si>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</si>
  <si>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</si>
  <si>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</si>
  <si>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</si>
  <si>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</si>
  <si>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</si>
  <si>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</si>
  <si>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</si>
  <si>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</si>
  <si>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</si>
  <si>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</si>
  <si>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</si>
  <si>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</si>
  <si>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</si>
  <si>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</si>
  <si>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</si>
  <si>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</si>
  <si>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</si>
  <si>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</si>
  <si>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</si>
  <si>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</si>
  <si>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</si>
  <si>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</si>
  <si>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</si>
  <si>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</si>
  <si>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</si>
  <si>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</si>
  <si>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</si>
  <si>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</si>
  <si>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</si>
  <si>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</si>
  <si>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</si>
  <si>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</si>
  <si>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</si>
  <si>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</si>
  <si>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</si>
  <si>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</si>
  <si>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</si>
  <si>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</si>
  <si>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</si>
  <si>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</si>
  <si>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</si>
  <si>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</si>
  <si>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</si>
  <si>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</si>
  <si>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</si>
  <si>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</si>
  <si>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</si>
  <si>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</si>
  <si>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</si>
  <si>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</si>
  <si>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</si>
  <si>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</si>
  <si>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</si>
  <si>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</si>
  <si>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</si>
  <si>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</si>
  <si>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</si>
  <si>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</si>
  <si>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</si>
  <si>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</si>
  <si>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</si>
  <si>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</si>
  <si>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</si>
  <si>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</si>
  <si>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</si>
  <si>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</si>
  <si>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</si>
  <si>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</si>
  <si>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</si>
  <si>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</si>
  <si>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</si>
  <si>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</si>
  <si>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</si>
  <si>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</si>
  <si>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</si>
  <si>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</si>
  <si>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</si>
  <si>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</si>
  <si>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</si>
  <si>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</si>
  <si>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</si>
  <si>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</si>
  <si>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</si>
  <si>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</si>
  <si>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</si>
  <si>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</si>
  <si>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</si>
  <si>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</si>
  <si>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</si>
  <si>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</si>
  <si>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</si>
  <si>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</si>
  <si>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</si>
  <si>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</si>
  <si>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</si>
  <si>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</si>
  <si>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</si>
  <si>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</si>
  <si>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</si>
  <si>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</si>
  <si>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</si>
  <si>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</si>
  <si>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</si>
  <si>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</si>
  <si>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</si>
  <si>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</si>
  <si>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</si>
  <si>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</si>
  <si>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</si>
  <si>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</si>
  <si>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</si>
  <si>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</si>
  <si>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</si>
  <si>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</si>
  <si>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</si>
  <si>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</si>
  <si>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</si>
  <si>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</si>
  <si>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</si>
  <si>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</si>
  <si>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</si>
  <si>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</si>
  <si>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</si>
  <si>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</si>
  <si>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</si>
  <si>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</si>
  <si>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</si>
  <si>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</si>
  <si>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</si>
  <si>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</si>
  <si>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</si>
  <si>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</si>
  <si>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</si>
  <si>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</si>
  <si>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</si>
  <si>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</si>
  <si>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</si>
  <si>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</si>
  <si>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</si>
  <si>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</si>
  <si>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</si>
  <si>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</si>
  <si>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</si>
  <si>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</si>
  <si>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</si>
  <si>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</si>
  <si>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</si>
  <si>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</si>
  <si>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</si>
  <si>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</si>
  <si>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</si>
  <si>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</si>
  <si>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</si>
  <si>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</si>
  <si>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</si>
  <si>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</si>
  <si>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</si>
  <si>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</si>
  <si>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</si>
  <si>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</si>
  <si>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</si>
  <si>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</si>
  <si>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</si>
  <si>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</si>
  <si>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</si>
  <si>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</si>
  <si>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</si>
  <si>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</si>
  <si>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</si>
  <si>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</si>
  <si>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</si>
  <si>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</si>
  <si>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</si>
  <si>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</si>
  <si>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</si>
  <si>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</si>
  <si>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</si>
  <si>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</si>
  <si>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</si>
  <si>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</si>
  <si>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</si>
  <si>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</si>
  <si>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</si>
  <si>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</si>
  <si>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</si>
  <si>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</si>
  <si>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</si>
  <si>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</si>
  <si>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</si>
  <si>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</si>
  <si>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</si>
  <si>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</si>
  <si>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</si>
  <si>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</si>
  <si>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</si>
  <si>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</si>
  <si>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</si>
  <si>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</si>
  <si>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</si>
  <si>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</si>
  <si>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</si>
  <si>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</si>
  <si>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</si>
  <si>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</si>
  <si>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</si>
  <si>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</si>
  <si>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</si>
  <si>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</si>
  <si>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</si>
  <si>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</si>
  <si>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</si>
  <si>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</si>
  <si>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</si>
  <si>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</si>
  <si>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</si>
  <si>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</si>
  <si>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</si>
  <si>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</si>
  <si>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</si>
  <si>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</si>
  <si>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</si>
  <si>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</si>
  <si>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</si>
  <si>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</si>
  <si>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</si>
  <si>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</si>
  <si>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</si>
  <si>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</si>
  <si>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</si>
  <si>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</si>
  <si>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</si>
  <si>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</si>
  <si>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</si>
  <si>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</si>
  <si>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</si>
  <si>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</si>
  <si>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</si>
  <si>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</si>
  <si>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</si>
  <si>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</si>
  <si>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</si>
  <si>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</si>
  <si>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</si>
  <si>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</si>
  <si>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</si>
  <si>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</si>
  <si>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</si>
  <si>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</si>
  <si>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</si>
  <si>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</si>
  <si>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</si>
  <si>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</si>
  <si>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</si>
  <si>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</si>
  <si>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</si>
  <si>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</si>
  <si>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</si>
  <si>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</si>
  <si>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</si>
  <si>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</si>
  <si>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</si>
  <si>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</si>
  <si>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</si>
  <si>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</si>
  <si>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</si>
  <si>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</si>
  <si>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</si>
  <si>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</si>
  <si>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</si>
  <si>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</si>
  <si>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</si>
  <si>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</si>
  <si>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</si>
  <si>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</si>
  <si>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</si>
  <si>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</si>
  <si>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</si>
  <si>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</si>
  <si>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</si>
  <si>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</si>
  <si>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</si>
  <si>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</si>
  <si>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</si>
  <si>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</si>
  <si>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</si>
  <si>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</si>
  <si>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</si>
  <si>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</si>
  <si>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</si>
  <si>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</si>
  <si>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</si>
  <si>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</si>
  <si>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</si>
  <si>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</si>
  <si>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</si>
  <si>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</si>
  <si>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</si>
  <si>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</si>
  <si>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</si>
  <si>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</si>
  <si>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</si>
  <si>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</si>
  <si>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</si>
  <si>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</si>
  <si>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</si>
  <si>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</si>
  <si>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</si>
  <si>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</si>
  <si>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</si>
  <si>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</si>
  <si>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</si>
  <si>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</si>
  <si>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</si>
  <si>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</si>
  <si>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</si>
  <si>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</si>
  <si>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</si>
  <si>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</si>
  <si>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</si>
  <si>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</si>
  <si>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</si>
  <si>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</si>
  <si>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</si>
  <si>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</si>
  <si>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</si>
  <si>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</si>
  <si>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</si>
  <si>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</si>
  <si>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</si>
  <si>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</si>
  <si>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</si>
  <si>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</si>
  <si>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</si>
  <si>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</si>
  <si>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</si>
  <si>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</si>
  <si>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</si>
  <si>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</si>
  <si>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</si>
  <si>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</si>
  <si>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</si>
  <si>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</si>
  <si>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</si>
  <si>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</si>
  <si>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</si>
  <si>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</si>
  <si>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</si>
  <si>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</si>
  <si>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</si>
  <si>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</si>
  <si>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</si>
  <si>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</si>
  <si>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</si>
  <si>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</si>
  <si>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</si>
  <si>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</si>
  <si>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</si>
  <si>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</si>
  <si>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</si>
  <si>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</si>
  <si>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</si>
  <si>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</si>
  <si>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</si>
  <si>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</si>
  <si>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</si>
  <si>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</si>
  <si>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</si>
  <si>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</si>
  <si>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</si>
  <si>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</si>
  <si>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</si>
  <si>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</si>
  <si>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</si>
  <si>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</si>
  <si>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</si>
  <si>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</si>
  <si>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</si>
  <si>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</si>
  <si>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</si>
  <si>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</si>
  <si>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</si>
  <si>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</si>
  <si>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</si>
  <si>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</si>
  <si>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</si>
  <si>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</si>
  <si>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</si>
  <si>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</si>
  <si>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</si>
  <si>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</si>
  <si>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</si>
  <si>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</si>
  <si>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</si>
  <si>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</si>
  <si>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</si>
  <si>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</si>
  <si>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</si>
  <si>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</si>
  <si>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</si>
  <si>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</si>
  <si>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</si>
  <si>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</si>
  <si>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</si>
  <si>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</si>
  <si>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</si>
  <si>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</si>
  <si>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</si>
  <si>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</si>
  <si>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</si>
  <si>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</si>
  <si>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</si>
  <si>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</si>
  <si>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</si>
  <si>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</si>
  <si>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</si>
  <si>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</si>
  <si>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</si>
  <si>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</si>
  <si>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</si>
  <si>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</si>
  <si>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</si>
  <si>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</si>
  <si>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</si>
  <si>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</si>
  <si>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</si>
  <si>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</si>
  <si>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</si>
  <si>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</si>
  <si>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</si>
  <si>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</si>
  <si>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</si>
  <si>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</si>
  <si>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</si>
  <si>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</si>
  <si>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</si>
  <si>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</si>
  <si>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</si>
  <si>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</si>
  <si>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</si>
  <si>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</si>
  <si>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</si>
  <si>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</si>
  <si>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</si>
  <si>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</si>
  <si>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</si>
  <si>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</si>
  <si>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</si>
  <si>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</si>
  <si>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</si>
  <si>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</si>
  <si>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</si>
  <si>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</si>
  <si>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</si>
  <si>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</si>
  <si>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</si>
  <si>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</si>
  <si>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</si>
  <si>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</si>
  <si>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</si>
  <si>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</si>
  <si>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</si>
  <si>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</si>
  <si>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</si>
  <si>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</si>
  <si>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</si>
  <si>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</si>
  <si>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</si>
  <si>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</si>
  <si>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</si>
  <si>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</si>
  <si>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</si>
  <si>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</si>
  <si>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</si>
  <si>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</si>
  <si>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</si>
  <si>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</si>
  <si>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</si>
  <si>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</si>
  <si>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</si>
  <si>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</si>
  <si>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</si>
  <si>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</si>
  <si>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</si>
  <si>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</si>
  <si>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</si>
  <si>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</si>
  <si>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</si>
  <si>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</si>
  <si>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</si>
  <si>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</si>
  <si>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</si>
  <si>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</si>
  <si>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</si>
  <si>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</si>
  <si>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</si>
  <si>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</si>
  <si>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</si>
  <si>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</si>
  <si>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</si>
  <si>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</si>
  <si>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</si>
  <si>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</si>
  <si>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</si>
  <si>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</si>
  <si>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</si>
  <si>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</si>
  <si>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</si>
  <si>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</si>
  <si>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</si>
  <si>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</si>
  <si>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</si>
  <si>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</si>
  <si>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</si>
  <si>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</si>
  <si>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</si>
  <si>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</si>
  <si>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</si>
  <si>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</si>
  <si>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</si>
  <si>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</si>
  <si>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</si>
  <si>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</si>
  <si>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</si>
  <si>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</si>
  <si>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</si>
  <si>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</si>
  <si>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</si>
  <si>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</si>
  <si>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</si>
  <si>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</si>
  <si>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</si>
  <si>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</si>
  <si>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</si>
  <si>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</si>
  <si>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</si>
  <si>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</si>
  <si>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</si>
  <si>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</si>
  <si>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</si>
  <si>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</si>
  <si>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</si>
  <si>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</si>
  <si>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</si>
  <si>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</si>
  <si>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</si>
  <si>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</si>
  <si>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</si>
  <si>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</si>
  <si>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</si>
  <si>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</si>
  <si>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</si>
  <si>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</si>
  <si>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</si>
  <si>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</si>
  <si>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</si>
  <si>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</si>
  <si>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</si>
  <si>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</si>
  <si>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</si>
  <si>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</si>
  <si>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</si>
  <si>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</si>
  <si>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</si>
  <si>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</si>
  <si>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</si>
  <si>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</si>
  <si>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</si>
  <si>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</si>
  <si>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</si>
  <si>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</si>
  <si>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</si>
  <si>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</si>
  <si>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</si>
  <si>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</si>
  <si>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</si>
  <si>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</si>
  <si>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</si>
  <si>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</si>
  <si>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</si>
  <si>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</si>
  <si>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</si>
  <si>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</si>
  <si>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</si>
  <si>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</si>
  <si>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</si>
  <si>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</si>
  <si>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</si>
  <si>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</si>
  <si>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</si>
  <si>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</si>
  <si>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</si>
  <si>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</si>
  <si>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</si>
  <si>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</si>
  <si>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</si>
  <si>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</si>
  <si>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</si>
  <si>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</si>
  <si>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</si>
  <si>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</si>
  <si>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</si>
  <si>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</si>
  <si>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</si>
  <si>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</si>
  <si>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</si>
  <si>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</si>
  <si>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</si>
  <si>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</si>
  <si>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</si>
  <si>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</si>
  <si>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</si>
  <si>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</si>
  <si>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</si>
  <si>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</si>
  <si>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</si>
  <si>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</si>
  <si>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</si>
  <si>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</si>
  <si>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</si>
  <si>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</si>
  <si>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</si>
  <si>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</si>
  <si>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</si>
  <si>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</si>
  <si>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</si>
  <si>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</si>
  <si>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</si>
  <si>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</si>
  <si>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</si>
  <si>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</si>
  <si>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</si>
  <si>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</si>
  <si>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</si>
  <si>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</si>
  <si>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</si>
  <si>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</si>
  <si>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</si>
  <si>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</si>
  <si>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</si>
  <si>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</si>
  <si>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</si>
  <si>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</si>
  <si>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</si>
  <si>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</si>
  <si>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</si>
  <si>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</si>
  <si>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</si>
  <si>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</si>
  <si>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</si>
  <si>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</si>
  <si>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</si>
  <si>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</si>
  <si>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</si>
  <si>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</si>
  <si>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</si>
  <si>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</si>
  <si>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</si>
  <si>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</si>
  <si>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</si>
  <si>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</si>
  <si>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</si>
  <si>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</si>
  <si>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</si>
  <si>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</si>
  <si>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</si>
  <si>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</si>
  <si>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</si>
  <si>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</si>
  <si>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</si>
  <si>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</si>
  <si>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</si>
  <si>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</si>
  <si>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</si>
  <si>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</si>
  <si>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</si>
  <si>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</si>
  <si>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</si>
  <si>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</si>
  <si>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</si>
  <si>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</si>
  <si>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</si>
  <si>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</si>
  <si>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</si>
  <si>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</si>
  <si>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</si>
  <si>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</si>
  <si>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</si>
  <si>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</si>
  <si>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</si>
  <si>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</si>
  <si>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</si>
  <si>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</si>
  <si>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</si>
  <si>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</si>
  <si>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</si>
  <si>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</si>
  <si>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</si>
  <si>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</si>
  <si>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</si>
  <si>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</si>
  <si>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</si>
  <si>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</si>
  <si>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</si>
  <si>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</si>
  <si>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</si>
  <si>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</si>
  <si>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</si>
  <si>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</si>
  <si>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</si>
  <si>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</si>
  <si>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</si>
  <si>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</si>
  <si>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</si>
  <si>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</si>
  <si>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</si>
  <si>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</si>
  <si>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</si>
  <si>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</si>
  <si>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</si>
  <si>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</si>
  <si>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</si>
  <si>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</si>
  <si>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</si>
  <si>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</si>
  <si>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</si>
  <si>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</si>
  <si>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</si>
  <si>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</si>
  <si>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</si>
  <si>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</si>
  <si>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</si>
  <si>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</si>
  <si>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</si>
  <si>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</si>
  <si>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</si>
  <si>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</si>
  <si>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</si>
  <si>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</si>
  <si>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</si>
  <si>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</si>
  <si>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</si>
  <si>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</si>
  <si>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</si>
  <si>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</si>
  <si>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</si>
  <si>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</si>
  <si>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</si>
  <si>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</si>
  <si>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</si>
  <si>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</si>
  <si>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</si>
  <si>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</si>
  <si>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</si>
  <si>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</si>
  <si>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</si>
  <si>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</si>
  <si>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</si>
  <si>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</si>
  <si>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</si>
  <si>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</si>
  <si>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</si>
  <si>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</si>
  <si>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</si>
  <si>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</si>
  <si>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</si>
  <si>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</si>
  <si>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</si>
  <si>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</si>
  <si>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</si>
  <si>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</si>
  <si>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</si>
  <si>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</si>
  <si>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</si>
  <si>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</si>
  <si>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</si>
  <si>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</si>
  <si>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</si>
  <si>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</si>
  <si>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</si>
  <si>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</si>
  <si>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</si>
  <si>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</si>
  <si>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</si>
  <si>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</si>
  <si>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</si>
  <si>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</si>
  <si>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</si>
  <si>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</si>
  <si>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</si>
  <si>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</si>
  <si>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</si>
  <si>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</si>
  <si>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</si>
  <si>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</si>
  <si>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</si>
  <si>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</si>
  <si>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</si>
  <si>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</si>
  <si>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</si>
  <si>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</si>
  <si>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</si>
  <si>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</si>
  <si>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</si>
  <si>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</si>
  <si>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</si>
  <si>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</si>
  <si>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</si>
  <si>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</si>
  <si>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</si>
  <si>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</si>
  <si>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</si>
  <si>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</si>
  <si>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</si>
  <si>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</si>
  <si>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</si>
  <si>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</si>
  <si>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</si>
  <si>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</si>
  <si>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</si>
  <si>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</si>
  <si>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</si>
  <si>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</si>
  <si>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</si>
  <si>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</si>
  <si>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</si>
  <si>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</si>
  <si>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</si>
  <si>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</si>
  <si>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</si>
  <si>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</si>
  <si>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</si>
  <si>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</si>
  <si>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</si>
  <si>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</si>
  <si>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</si>
  <si>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</si>
  <si>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</si>
  <si>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</si>
  <si>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</si>
  <si>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</si>
  <si>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</si>
  <si>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</si>
  <si>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</si>
  <si>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</si>
  <si>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</si>
  <si>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</si>
  <si>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</si>
  <si>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</si>
  <si>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</si>
  <si>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</si>
  <si>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</si>
  <si>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</si>
  <si>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</si>
  <si>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</si>
  <si>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</si>
  <si>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</si>
  <si>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</si>
  <si>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</si>
  <si>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</si>
  <si>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</si>
  <si>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</si>
  <si>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</si>
  <si>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</si>
  <si>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</si>
  <si>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</si>
  <si>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</si>
  <si>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</si>
  <si>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</si>
  <si>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</si>
  <si>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</si>
  <si>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</si>
  <si>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</si>
  <si>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</si>
  <si>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</si>
  <si>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</si>
  <si>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</si>
  <si>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</si>
  <si>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</si>
  <si>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</si>
  <si>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</si>
  <si>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</si>
  <si>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</si>
  <si>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</si>
  <si>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</si>
  <si>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</si>
  <si>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</si>
  <si>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</si>
  <si>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</si>
  <si>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</si>
  <si>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</si>
  <si>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</si>
  <si>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</si>
  <si>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</si>
  <si>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</si>
  <si>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</si>
  <si>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</si>
  <si>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</si>
  <si>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</si>
  <si>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</si>
  <si>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</si>
  <si>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</si>
  <si>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</si>
  <si>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</si>
  <si>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</si>
  <si>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</si>
  <si>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</si>
  <si>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</si>
  <si>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</si>
  <si>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</si>
  <si>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</si>
  <si>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</si>
  <si>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</si>
  <si>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</si>
  <si>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</si>
  <si>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</si>
  <si>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</si>
  <si>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</si>
  <si>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</si>
  <si>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</si>
  <si>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</si>
  <si>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</si>
  <si>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</si>
  <si>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</si>
  <si>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</si>
  <si>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</si>
  <si>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</si>
  <si>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</si>
  <si>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</si>
  <si>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</si>
  <si>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</si>
  <si>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</si>
  <si>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</si>
  <si>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</si>
  <si>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</si>
  <si>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</si>
  <si>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</si>
  <si>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</si>
  <si>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</si>
  <si>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</si>
  <si>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</si>
  <si>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</si>
  <si>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</si>
  <si>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</si>
  <si>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</si>
  <si>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</si>
  <si>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</si>
  <si>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</si>
  <si>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</si>
  <si>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</si>
  <si>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</si>
  <si>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</si>
  <si>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</si>
  <si>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</si>
  <si>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</si>
  <si>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</si>
  <si>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</si>
  <si>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</si>
  <si>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</si>
  <si>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</si>
  <si>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</si>
  <si>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</si>
  <si>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</si>
  <si>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</si>
  <si>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</si>
  <si>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</si>
  <si>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</si>
  <si>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</si>
  <si>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</si>
  <si>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</si>
  <si>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</si>
  <si>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</si>
  <si>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</si>
  <si>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</si>
  <si>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</si>
  <si>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</si>
  <si>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</si>
  <si>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</si>
  <si>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</si>
  <si>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</si>
  <si>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</si>
  <si>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</si>
  <si>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</si>
  <si>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</si>
  <si>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</si>
  <si>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</si>
  <si>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</si>
  <si>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</si>
  <si>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</si>
  <si>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</si>
  <si>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</si>
  <si>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</si>
  <si>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</si>
  <si>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</si>
  <si>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</si>
  <si>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</si>
  <si>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</si>
  <si>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</si>
  <si>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</si>
  <si>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</si>
  <si>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</si>
  <si>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</si>
  <si>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</si>
  <si>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</si>
  <si>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</si>
  <si>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</si>
  <si>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</si>
  <si>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</si>
  <si>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</si>
  <si>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</si>
  <si>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</si>
  <si>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</si>
  <si>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</si>
  <si>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</si>
  <si>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</si>
  <si>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</si>
  <si>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</si>
  <si>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</si>
  <si>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</si>
  <si>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</si>
  <si>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</si>
  <si>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</si>
  <si>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</si>
  <si>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</si>
  <si>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</si>
  <si>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</si>
  <si>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</si>
  <si>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</si>
  <si>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</si>
  <si>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</si>
  <si>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</si>
  <si>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</si>
  <si>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</si>
  <si>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</si>
  <si>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</si>
  <si>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</si>
  <si>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</si>
  <si>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</si>
  <si>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</si>
  <si>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</si>
  <si>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</si>
  <si>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</si>
  <si>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</si>
  <si>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</si>
  <si>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</si>
  <si>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</si>
  <si>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</si>
  <si>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</si>
  <si>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</si>
  <si>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</si>
  <si>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</si>
  <si>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</si>
  <si>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</si>
  <si>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</si>
  <si>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</si>
  <si>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</si>
  <si>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</si>
  <si>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</si>
  <si>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</si>
  <si>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</si>
  <si>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</si>
  <si>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</si>
  <si>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</si>
  <si>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</si>
  <si>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</si>
  <si>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</si>
  <si>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</si>
  <si>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</si>
  <si>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</si>
  <si>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</si>
  <si>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</si>
  <si>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</si>
  <si>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</si>
  <si>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</si>
  <si>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</si>
  <si>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</si>
  <si>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</si>
  <si>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</si>
  <si>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</si>
  <si>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</si>
  <si>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</si>
  <si>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</si>
  <si>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</si>
  <si>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</si>
  <si>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</si>
  <si>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</si>
  <si>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</si>
  <si>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</si>
  <si>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</si>
  <si>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</si>
  <si>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</si>
  <si>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</si>
  <si>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</si>
  <si>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</si>
  <si>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</si>
  <si>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</si>
  <si>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</si>
  <si>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</si>
  <si>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</si>
  <si>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</si>
  <si>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</si>
  <si>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</si>
  <si>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</si>
  <si>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</si>
  <si>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</si>
  <si>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</si>
  <si>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</si>
  <si>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</si>
  <si>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</si>
  <si>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</si>
  <si>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</si>
  <si>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</si>
  <si>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</si>
  <si>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</si>
  <si>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</si>
  <si>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</si>
  <si>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</si>
  <si>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</si>
  <si>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</si>
  <si>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</si>
  <si>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</si>
  <si>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</si>
  <si>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</si>
  <si>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</si>
  <si>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</si>
  <si>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</si>
  <si>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</si>
  <si>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</si>
  <si>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</si>
  <si>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</si>
  <si>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</si>
  <si>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</si>
  <si>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</si>
  <si>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</si>
  <si>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</si>
  <si>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</si>
  <si>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</si>
  <si>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</si>
  <si>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</si>
  <si>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</si>
  <si>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</si>
  <si>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</si>
  <si>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</si>
  <si>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</si>
  <si>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</si>
  <si>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</si>
  <si>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</si>
  <si>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</si>
  <si>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</si>
  <si>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</si>
  <si>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</si>
  <si>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</si>
  <si>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</si>
  <si>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</si>
  <si>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</si>
  <si>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</si>
  <si>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</si>
  <si>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</si>
  <si>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</si>
  <si>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</si>
  <si>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</si>
  <si>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</si>
  <si>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</si>
  <si>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</si>
  <si>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</si>
  <si>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</si>
  <si>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</si>
  <si>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</si>
  <si>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</si>
  <si>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</si>
  <si>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</si>
  <si>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</si>
  <si>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</si>
  <si>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</si>
  <si>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</si>
  <si>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</si>
  <si>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</si>
  <si>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</si>
  <si>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</si>
  <si>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</si>
  <si>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</si>
  <si>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</si>
  <si>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</si>
  <si>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</si>
  <si>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</si>
  <si>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</si>
  <si>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</si>
  <si>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</si>
  <si>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</si>
  <si>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</si>
  <si>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</si>
  <si>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</si>
  <si>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</si>
  <si>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</si>
  <si>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</si>
  <si>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</si>
  <si>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</si>
  <si>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</si>
  <si>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</si>
  <si>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</si>
  <si>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</si>
  <si>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</si>
  <si>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</si>
  <si>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</si>
  <si>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</si>
  <si>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</si>
  <si>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</si>
  <si>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</si>
  <si>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</si>
  <si>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</si>
  <si>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</si>
  <si>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</si>
  <si>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</si>
  <si>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</si>
  <si>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</si>
  <si>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</si>
  <si>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</si>
  <si>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</si>
  <si>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</si>
  <si>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</si>
  <si>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</si>
  <si>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</si>
  <si>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</si>
  <si>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</si>
  <si>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</si>
  <si>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</si>
  <si>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</si>
  <si>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</si>
  <si>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</si>
  <si>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</si>
  <si>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</si>
  <si>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</si>
  <si>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</si>
  <si>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</si>
  <si>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</si>
  <si>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</si>
  <si>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</si>
  <si>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</si>
  <si>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</si>
  <si>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</si>
  <si>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</si>
  <si>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</si>
  <si>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</si>
  <si>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</si>
  <si>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</si>
  <si>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</si>
  <si>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</si>
  <si>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</si>
  <si>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</si>
  <si>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</si>
  <si>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</si>
  <si>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</si>
  <si>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</si>
  <si>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</si>
  <si>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</si>
  <si>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</si>
  <si>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</si>
  <si>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</si>
  <si>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</si>
  <si>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</si>
  <si>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</si>
  <si>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</si>
  <si>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</si>
  <si>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</si>
  <si>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</si>
  <si>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</si>
  <si>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</si>
  <si>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</si>
  <si>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</si>
  <si>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</si>
  <si>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</si>
  <si>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</si>
  <si>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</si>
  <si>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</si>
  <si>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</si>
  <si>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</si>
  <si>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</si>
  <si>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</si>
  <si>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</si>
  <si>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</si>
  <si>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</si>
  <si>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</si>
  <si>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</si>
  <si>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</si>
  <si>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</si>
  <si>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</si>
  <si>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</si>
  <si>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</si>
  <si>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</si>
  <si>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</si>
  <si>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</si>
  <si>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</si>
  <si>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</si>
  <si>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</si>
  <si>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</si>
  <si>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</si>
  <si>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</si>
  <si>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</si>
  <si>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</si>
  <si>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</si>
  <si>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</si>
  <si>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</si>
  <si>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</si>
  <si>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</si>
  <si>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</si>
  <si>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</si>
  <si>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</si>
  <si>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</si>
  <si>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</si>
  <si>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</si>
  <si>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</si>
  <si>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</si>
  <si>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</si>
  <si>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</si>
  <si>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</si>
  <si>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</si>
  <si>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</si>
  <si>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</si>
  <si>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</si>
  <si>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</si>
  <si>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</si>
  <si>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</si>
  <si>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</si>
  <si>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</si>
  <si>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</si>
  <si>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</si>
  <si>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</si>
  <si>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</si>
  <si>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</si>
  <si>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</si>
  <si>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</si>
  <si>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</si>
  <si>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</si>
  <si>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</si>
  <si>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</si>
  <si>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</si>
  <si>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</si>
  <si>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</si>
  <si>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</si>
  <si>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</si>
  <si>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</si>
  <si>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</si>
  <si>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</si>
  <si>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</si>
  <si>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</si>
  <si>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</si>
  <si>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</si>
  <si>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</si>
  <si>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</si>
  <si>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</si>
  <si>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</si>
  <si>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</si>
  <si>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</si>
  <si>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</si>
  <si>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</si>
  <si>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</si>
  <si>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</si>
  <si>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</si>
  <si>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</si>
  <si>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</si>
  <si>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</si>
  <si>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</si>
  <si>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</si>
  <si>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</si>
  <si>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</si>
  <si>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</si>
  <si>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</si>
  <si>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</si>
  <si>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</si>
  <si>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</si>
  <si>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</si>
  <si>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</si>
  <si>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</si>
  <si>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</si>
  <si>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</si>
  <si>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</si>
  <si>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</si>
  <si>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</si>
  <si>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</si>
  <si>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</si>
  <si>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</si>
  <si>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</si>
  <si>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</si>
  <si>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</si>
  <si>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</si>
  <si>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</si>
  <si>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</si>
  <si>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</si>
  <si>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</si>
  <si>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</si>
  <si>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</si>
  <si>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</si>
  <si>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</si>
  <si>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</si>
  <si>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</si>
  <si>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</si>
  <si>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</si>
  <si>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</si>
  <si>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</si>
  <si>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</si>
  <si>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</si>
  <si>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</si>
  <si>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</si>
  <si>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</si>
  <si>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</si>
  <si>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</si>
  <si>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</si>
  <si>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</si>
  <si>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</si>
  <si>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</si>
  <si>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</si>
  <si>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</si>
  <si>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</si>
  <si>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</si>
  <si>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</si>
  <si>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</si>
  <si>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</si>
  <si>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</si>
  <si>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</si>
  <si>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</si>
  <si>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</si>
  <si>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</si>
  <si>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</si>
  <si>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</si>
  <si>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</si>
  <si>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</si>
  <si>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</si>
  <si>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</si>
  <si>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</si>
  <si>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</si>
  <si>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</si>
  <si>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</si>
  <si>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</si>
  <si>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</si>
  <si>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</si>
  <si>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</si>
  <si>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</si>
  <si>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</si>
  <si>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</si>
  <si>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</si>
  <si>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</si>
  <si>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</si>
  <si>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</si>
  <si>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</si>
  <si>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</si>
  <si>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</si>
  <si>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</si>
  <si>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</si>
  <si>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</si>
  <si>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</si>
  <si>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</si>
  <si>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</si>
  <si>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</si>
  <si>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</si>
  <si>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</si>
  <si>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</si>
  <si>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</si>
  <si>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</si>
  <si>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</si>
  <si>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</si>
  <si>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</si>
  <si>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</si>
  <si>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</si>
  <si>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</si>
  <si>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</si>
  <si>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</si>
  <si>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</si>
  <si>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</si>
  <si>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</si>
  <si>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</si>
  <si>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</si>
  <si>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</si>
  <si>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</si>
  <si>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</si>
  <si>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</si>
  <si>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</si>
  <si>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</si>
  <si>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</si>
  <si>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</si>
  <si>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</si>
  <si>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</si>
  <si>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</si>
  <si>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</si>
  <si>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</si>
  <si>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</si>
  <si>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</si>
  <si>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</si>
  <si>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</si>
  <si>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</si>
  <si>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</si>
  <si>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</si>
  <si>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</si>
  <si>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</si>
  <si>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</si>
  <si>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</si>
  <si>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</si>
  <si>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</si>
  <si>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</si>
  <si>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</si>
  <si>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</si>
  <si>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</si>
  <si>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</si>
  <si>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</si>
  <si>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</si>
  <si>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</si>
  <si>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</si>
  <si>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</si>
  <si>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</si>
  <si>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</si>
  <si>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</si>
  <si>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</si>
  <si>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</si>
  <si>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</si>
  <si>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</si>
  <si>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</si>
  <si>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</si>
  <si>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</si>
  <si>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</si>
  <si>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</si>
  <si>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</si>
  <si>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</si>
  <si>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</si>
  <si>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</si>
  <si>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</si>
  <si>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</si>
  <si>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</si>
  <si>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</si>
  <si>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</si>
  <si>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</si>
  <si>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</si>
  <si>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</si>
  <si>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</si>
  <si>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</si>
  <si>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</si>
  <si>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</si>
  <si>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</si>
  <si>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</si>
  <si>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</si>
  <si>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</si>
  <si>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</si>
  <si>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</si>
  <si>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</si>
  <si>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</si>
  <si>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</si>
  <si>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</si>
  <si>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</si>
  <si>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</si>
  <si>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</si>
  <si>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</si>
  <si>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</si>
  <si>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</si>
  <si>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</si>
  <si>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</si>
  <si>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</si>
  <si>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</si>
  <si>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</si>
  <si>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</si>
  <si>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</si>
  <si>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</si>
  <si>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</si>
  <si>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</si>
  <si>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</si>
  <si>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</si>
  <si>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</si>
  <si>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</si>
  <si>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</si>
  <si>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</si>
  <si>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</si>
  <si>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</si>
  <si>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</si>
  <si>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</si>
  <si>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</si>
  <si>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</si>
  <si>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</si>
  <si>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</si>
  <si>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</si>
  <si>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</si>
  <si>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</si>
  <si>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</si>
  <si>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</si>
  <si>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</si>
  <si>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</si>
  <si>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</si>
  <si>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</si>
  <si>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</si>
  <si>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</si>
  <si>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</si>
  <si>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</si>
  <si>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</si>
  <si>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</si>
  <si>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</si>
  <si>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</si>
  <si>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</si>
  <si>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</si>
  <si>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</si>
  <si>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</si>
  <si>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</si>
  <si>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</si>
  <si>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</si>
  <si>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</si>
  <si>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</si>
  <si>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</si>
  <si>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</si>
  <si>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</si>
  <si>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</si>
  <si>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</si>
  <si>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</si>
  <si>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</si>
  <si>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</si>
  <si>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</si>
  <si>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</si>
  <si>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</si>
  <si>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</si>
  <si>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</si>
  <si>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</si>
  <si>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</si>
  <si>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</si>
  <si>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</si>
  <si>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</si>
  <si>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</si>
  <si>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</si>
  <si>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</si>
  <si>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</si>
  <si>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</si>
  <si>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</si>
  <si>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</si>
  <si>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</si>
  <si>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</si>
  <si>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</si>
  <si>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</si>
  <si>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</si>
  <si>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</si>
  <si>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</si>
  <si>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</si>
  <si>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</si>
  <si>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</si>
  <si>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</si>
  <si>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</si>
  <si>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</si>
  <si>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</si>
  <si>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</si>
  <si>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</si>
  <si>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</si>
  <si>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</si>
  <si>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</si>
  <si>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</si>
  <si>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</si>
  <si>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</si>
  <si>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</si>
  <si>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</si>
  <si>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</si>
  <si>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</si>
  <si>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</si>
  <si>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</si>
  <si>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</si>
  <si>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</si>
  <si>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</si>
  <si>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</si>
  <si>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</si>
  <si>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</si>
  <si>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</si>
  <si>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</si>
  <si>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</si>
  <si>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</si>
  <si>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</si>
  <si>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</si>
  <si>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</si>
  <si>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</si>
  <si>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</si>
  <si>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</si>
  <si>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</si>
  <si>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</si>
  <si>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</si>
  <si>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</si>
  <si>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</si>
  <si>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</si>
  <si>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</si>
  <si>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</si>
  <si>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</si>
  <si>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</si>
  <si>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</si>
  <si>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</si>
  <si>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</si>
  <si>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</si>
  <si>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</si>
  <si>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</si>
  <si>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</si>
  <si>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</si>
  <si>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</si>
  <si>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</si>
  <si>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</si>
  <si>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</si>
  <si>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</si>
  <si>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</si>
  <si>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</si>
  <si>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</si>
  <si>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</si>
  <si>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</si>
  <si>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</si>
  <si>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</si>
  <si>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</si>
  <si>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</si>
  <si>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</si>
  <si>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</si>
  <si>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</si>
  <si>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</si>
  <si>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</si>
  <si>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</si>
  <si>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</si>
  <si>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</si>
  <si>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</si>
  <si>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</si>
  <si>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</si>
  <si>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</si>
  <si>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</si>
  <si>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</si>
  <si>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</si>
  <si>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</si>
  <si>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</si>
  <si>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</si>
  <si>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</si>
  <si>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</si>
  <si>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</si>
  <si>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</si>
  <si>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</si>
  <si>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</si>
  <si>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</si>
  <si>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</si>
  <si>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</si>
  <si>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</si>
  <si>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</si>
  <si>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</si>
  <si>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</si>
  <si>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</si>
  <si>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</si>
  <si>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</si>
  <si>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</si>
  <si>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</si>
  <si>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</si>
  <si>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</si>
  <si>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</si>
  <si>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</si>
  <si>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</si>
  <si>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</si>
  <si>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</si>
  <si>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</si>
  <si>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</si>
  <si>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</si>
  <si>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</si>
  <si>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</si>
  <si>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</si>
  <si>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</si>
  <si>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</si>
  <si>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</si>
  <si>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</si>
  <si>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</si>
  <si>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</si>
  <si>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</si>
  <si>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</si>
  <si>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</si>
  <si>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</si>
  <si>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</si>
  <si>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</si>
  <si>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</si>
  <si>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</si>
  <si>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</si>
  <si>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</si>
  <si>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</si>
  <si>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</si>
  <si>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</si>
  <si>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</si>
  <si>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</si>
  <si>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</si>
  <si>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</si>
  <si>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</si>
  <si>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</si>
  <si>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</si>
  <si>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</si>
  <si>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</si>
  <si>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</si>
  <si>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</si>
  <si>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</si>
  <si>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</si>
  <si>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</si>
  <si>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</si>
  <si>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</si>
  <si>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</si>
  <si>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</si>
  <si>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</si>
  <si>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</si>
  <si>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</si>
  <si>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</si>
  <si>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</si>
  <si>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</si>
  <si>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</si>
  <si>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</si>
  <si>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</si>
  <si>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</si>
  <si>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</si>
  <si>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</si>
  <si>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</si>
  <si>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</si>
  <si>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</si>
  <si>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</si>
  <si>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</si>
  <si>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</si>
  <si>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</si>
  <si>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</si>
  <si>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</si>
  <si>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</si>
  <si>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</si>
  <si>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</si>
  <si>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</si>
  <si>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</si>
  <si>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</si>
  <si>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</si>
  <si>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</si>
  <si>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</si>
  <si>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</si>
  <si>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</si>
  <si>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</si>
  <si>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</si>
  <si>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</si>
  <si>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</si>
  <si>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</si>
  <si>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</si>
  <si>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</si>
  <si>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</si>
  <si>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</si>
  <si>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</si>
  <si>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</si>
  <si>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</si>
  <si>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</si>
  <si>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</si>
  <si>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</si>
  <si>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</si>
  <si>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</si>
  <si>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</si>
  <si>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</si>
  <si>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</si>
  <si>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</si>
  <si>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</si>
  <si>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</si>
  <si>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</si>
  <si>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</si>
  <si>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</si>
  <si>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</si>
  <si>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</si>
  <si>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</si>
  <si>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</si>
  <si>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</si>
  <si>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</si>
  <si>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</si>
  <si>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</si>
  <si>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</si>
  <si>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</si>
  <si>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</si>
  <si>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</si>
  <si>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</si>
  <si>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</si>
  <si>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</si>
  <si>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</si>
  <si>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</si>
  <si>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</si>
  <si>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</si>
  <si>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</si>
  <si>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</si>
  <si>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</si>
  <si>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</si>
  <si>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</si>
  <si>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</si>
  <si>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</si>
  <si>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</si>
  <si>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</si>
  <si>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</si>
  <si>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</si>
  <si>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</si>
  <si>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</si>
  <si>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</si>
  <si>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</si>
  <si>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</si>
  <si>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</si>
  <si>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</si>
  <si>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</si>
  <si>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</si>
  <si>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</si>
  <si>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</si>
  <si>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</si>
  <si>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</si>
  <si>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</si>
  <si>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</si>
  <si>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</si>
  <si>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</si>
  <si>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</si>
  <si>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</si>
  <si>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</si>
  <si>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</si>
  <si>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</si>
  <si>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</si>
  <si>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</si>
  <si>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</si>
  <si>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</si>
  <si>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</si>
  <si>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</si>
  <si>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</si>
  <si>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</si>
  <si>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</si>
  <si>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</si>
  <si>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</si>
  <si>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</si>
  <si>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</si>
  <si>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</si>
  <si>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</si>
  <si>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</si>
  <si>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</si>
  <si>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</si>
  <si>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</si>
  <si>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</si>
  <si>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</si>
  <si>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</si>
  <si>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</si>
  <si>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</si>
  <si>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</si>
  <si>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</si>
  <si>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</si>
  <si>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</si>
  <si>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</si>
  <si>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</si>
  <si>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</si>
  <si>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</si>
  <si>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</si>
  <si>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</si>
  <si>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</si>
  <si>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</si>
  <si>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</si>
  <si>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</si>
  <si>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</si>
  <si>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</si>
  <si>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</si>
  <si>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</si>
  <si>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</si>
  <si>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</si>
  <si>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</si>
  <si>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</si>
  <si>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</si>
  <si>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</si>
  <si>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</si>
  <si>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</si>
  <si>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</si>
  <si>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</si>
  <si>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</si>
  <si>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</si>
  <si>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</si>
  <si>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</si>
  <si>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</si>
  <si>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</si>
  <si>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</si>
  <si>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</si>
  <si>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</si>
  <si>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</si>
  <si>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</si>
  <si>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</si>
  <si>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</si>
  <si>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</si>
  <si>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</si>
  <si>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</si>
  <si>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</si>
  <si>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</si>
  <si>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</si>
  <si>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</si>
  <si>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</si>
  <si>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</si>
  <si>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</si>
  <si>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</si>
  <si>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</si>
  <si>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</si>
  <si>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</si>
  <si>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</si>
  <si>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</si>
  <si>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</si>
  <si>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</si>
  <si>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</si>
  <si>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</si>
  <si>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</si>
  <si>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</si>
  <si>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</si>
  <si>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</si>
  <si>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</si>
  <si>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</si>
  <si>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</si>
  <si>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</si>
  <si>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</si>
  <si>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</si>
  <si>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</si>
  <si>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</si>
  <si>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</si>
  <si>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</si>
  <si>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</si>
  <si>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</si>
  <si>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</si>
  <si>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</si>
  <si>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</si>
  <si>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</si>
  <si>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</si>
  <si>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</si>
  <si>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</si>
  <si>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</si>
  <si>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</si>
  <si>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</si>
  <si>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</si>
  <si>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</si>
  <si>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</si>
  <si>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</si>
  <si>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</si>
  <si>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</si>
  <si>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</si>
  <si>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</si>
  <si>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</si>
  <si>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</si>
  <si>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</si>
  <si>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</si>
  <si>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</si>
  <si>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</si>
  <si>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</si>
  <si>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</si>
  <si>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</si>
  <si>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</si>
  <si>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</si>
  <si>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</si>
  <si>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</si>
  <si>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</si>
  <si>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</si>
  <si>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</si>
  <si>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</si>
  <si>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</si>
  <si>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</si>
  <si>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</si>
  <si>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</si>
  <si>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</si>
  <si>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</si>
  <si>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</si>
  <si>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</si>
  <si>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</si>
  <si>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</si>
  <si>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</si>
  <si>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</si>
  <si>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</si>
  <si>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</si>
  <si>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</si>
  <si>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</si>
  <si>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</si>
  <si>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</si>
  <si>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</si>
  <si>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</si>
  <si>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</si>
  <si>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</si>
  <si>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</si>
  <si>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</si>
  <si>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</si>
  <si>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</si>
  <si>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</si>
  <si>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</si>
  <si>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</si>
  <si>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</si>
  <si>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</si>
  <si>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</si>
  <si>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</si>
  <si>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</si>
  <si>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</si>
  <si>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</si>
  <si>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</si>
  <si>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</si>
  <si>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</si>
  <si>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</si>
  <si>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</si>
  <si>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</si>
  <si>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</si>
  <si>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</si>
  <si>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</si>
  <si>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</si>
  <si>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</si>
  <si>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</si>
  <si>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</si>
  <si>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</si>
  <si>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</si>
  <si>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</si>
  <si>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</si>
  <si>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</si>
  <si>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</si>
  <si>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</si>
  <si>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</si>
  <si>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</si>
  <si>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</si>
  <si>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</si>
  <si>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</si>
  <si>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</si>
  <si>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</si>
  <si>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</si>
  <si>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</si>
  <si>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</si>
  <si>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</si>
  <si>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</si>
  <si>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</si>
  <si>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</si>
  <si>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</si>
  <si>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</si>
  <si>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</si>
  <si>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</si>
  <si>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</si>
  <si>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</si>
  <si>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</si>
  <si>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</si>
  <si>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</si>
  <si>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</si>
  <si>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</si>
  <si>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</si>
  <si>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</si>
  <si>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</si>
  <si>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</si>
  <si>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</si>
  <si>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</si>
  <si>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</si>
  <si>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</si>
  <si>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</si>
  <si>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</si>
  <si>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</si>
  <si>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</si>
  <si>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</si>
  <si>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</si>
  <si>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</si>
  <si>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</si>
  <si>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</si>
  <si>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</si>
  <si>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</si>
  <si>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</si>
  <si>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</si>
  <si>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</si>
  <si>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</si>
  <si>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</si>
  <si>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</si>
  <si>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</si>
  <si>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</si>
  <si>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</si>
  <si>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</si>
  <si>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</si>
  <si>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</si>
  <si>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</si>
  <si>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</si>
  <si>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</si>
  <si>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</si>
  <si>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</si>
  <si>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</si>
  <si>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</si>
  <si>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</si>
  <si>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</si>
  <si>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</si>
  <si>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</si>
  <si>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</si>
  <si>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</si>
  <si>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</si>
  <si>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</si>
  <si>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</si>
  <si>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</si>
  <si>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</si>
  <si>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</si>
  <si>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</si>
  <si>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</si>
  <si>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</si>
  <si>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</si>
  <si>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</si>
  <si>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</si>
  <si>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</si>
  <si>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</si>
  <si>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</si>
  <si>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</si>
  <si>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</si>
  <si>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</si>
  <si>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</si>
  <si>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</si>
  <si>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</si>
  <si>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</si>
  <si>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</si>
  <si>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</si>
  <si>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</si>
  <si>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</si>
  <si>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</si>
  <si>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</si>
  <si>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</si>
  <si>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</si>
  <si>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</si>
  <si>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</si>
  <si>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</si>
  <si>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</si>
  <si>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</si>
  <si>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</si>
  <si>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</si>
  <si>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</si>
  <si>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</si>
  <si>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</si>
  <si>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</si>
  <si>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</si>
  <si>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</si>
  <si>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</si>
  <si>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</si>
  <si>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</si>
  <si>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</si>
  <si>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</si>
  <si>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</si>
  <si>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</si>
  <si>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</si>
  <si>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</si>
  <si>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</si>
  <si>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</si>
  <si>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</si>
  <si>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</si>
  <si>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</si>
  <si>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</si>
  <si>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</si>
  <si>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</si>
  <si>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</si>
  <si>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</si>
  <si>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</si>
  <si>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</si>
  <si>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</si>
  <si>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</si>
  <si>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</si>
  <si>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</si>
  <si>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</si>
  <si>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</si>
  <si>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</si>
  <si>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</si>
  <si>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</si>
  <si>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</si>
  <si>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</si>
  <si>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</si>
  <si>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</si>
  <si>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</si>
  <si>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</si>
  <si>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</si>
  <si>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</si>
  <si>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</si>
  <si>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</si>
  <si>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</si>
  <si>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</si>
  <si>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</si>
  <si>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</si>
  <si>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</si>
  <si>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</si>
  <si>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</si>
  <si>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</si>
  <si>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</si>
  <si>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</si>
  <si>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</si>
  <si>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</si>
  <si>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</si>
  <si>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</si>
  <si>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</si>
  <si>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</si>
  <si>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</si>
  <si>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</si>
  <si>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</si>
  <si>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</si>
  <si>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</si>
  <si>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</si>
  <si>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</si>
  <si>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</si>
  <si>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</si>
  <si>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</si>
  <si>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</si>
  <si>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</si>
  <si>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</si>
  <si>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</si>
  <si>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</si>
  <si>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</si>
  <si>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</si>
  <si>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</si>
  <si>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</si>
  <si>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</si>
  <si>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</si>
  <si>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</si>
  <si>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</si>
  <si>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</si>
  <si>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</si>
  <si>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</si>
  <si>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</si>
  <si>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</si>
  <si>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</si>
  <si>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</si>
  <si>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</si>
  <si>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</si>
  <si>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</si>
  <si>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</si>
  <si>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</si>
  <si>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</si>
  <si>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</si>
  <si>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</si>
  <si>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</si>
  <si>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</si>
  <si>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</si>
  <si>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</si>
  <si>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</si>
  <si>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</si>
  <si>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</si>
  <si>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</si>
  <si>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</si>
  <si>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</si>
  <si>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</si>
  <si>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</si>
  <si>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</si>
  <si>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</si>
  <si>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</si>
  <si>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</si>
  <si>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</si>
  <si>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</si>
  <si>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</si>
  <si>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</si>
  <si>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</si>
  <si>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</si>
  <si>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</si>
  <si>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</si>
  <si>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</si>
  <si>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</si>
  <si>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</si>
  <si>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</si>
  <si>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</si>
  <si>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</si>
  <si>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</si>
  <si>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</si>
  <si>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</si>
  <si>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</si>
  <si>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</si>
  <si>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</si>
  <si>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</si>
  <si>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</si>
  <si>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</si>
  <si>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</si>
  <si>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</si>
  <si>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</si>
  <si>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</si>
  <si>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</si>
  <si>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</si>
  <si>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</si>
  <si>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</si>
  <si>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</si>
  <si>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</si>
  <si>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</si>
  <si>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</si>
  <si>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</si>
  <si>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</si>
  <si>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</si>
  <si>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</si>
  <si>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</si>
  <si>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</si>
  <si>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</si>
  <si>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</si>
  <si>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</si>
  <si>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</si>
  <si>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</si>
  <si>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</si>
  <si>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</si>
  <si>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</si>
  <si>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</si>
  <si>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</si>
  <si>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</si>
  <si>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</si>
  <si>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</si>
  <si>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</si>
  <si>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</si>
  <si>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</si>
  <si>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</si>
  <si>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</si>
  <si>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</si>
  <si>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</si>
  <si>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</si>
  <si>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</si>
  <si>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</si>
  <si>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</si>
  <si>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</si>
  <si>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</si>
  <si>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</si>
  <si>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</si>
  <si>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</si>
  <si>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</si>
  <si>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</si>
  <si>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</si>
  <si>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</si>
  <si>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</si>
  <si>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</si>
  <si>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</si>
  <si>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</si>
  <si>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</si>
  <si>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</si>
  <si>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</si>
  <si>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</si>
  <si>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</si>
  <si>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</si>
  <si>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</si>
  <si>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</si>
  <si>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</si>
  <si>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</si>
  <si>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</si>
  <si>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</si>
  <si>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</si>
  <si>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</si>
  <si>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</si>
  <si>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</si>
  <si>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</si>
  <si>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</si>
  <si>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</si>
  <si>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</si>
  <si>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</si>
  <si>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</si>
  <si>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</si>
  <si>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</si>
  <si>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</si>
  <si>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</si>
  <si>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</si>
  <si>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</si>
  <si>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</si>
  <si>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</si>
  <si>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</si>
  <si>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</si>
  <si>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</si>
  <si>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</si>
  <si>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</si>
  <si>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</si>
  <si>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</si>
  <si>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</si>
  <si>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</si>
  <si>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</si>
  <si>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</si>
  <si>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</si>
  <si>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</si>
  <si>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</si>
  <si>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</si>
  <si>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</si>
  <si>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</si>
  <si>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</si>
  <si>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</si>
  <si>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</si>
  <si>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</si>
  <si>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</si>
  <si>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</si>
  <si>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</si>
  <si>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</si>
  <si>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</si>
  <si>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</si>
  <si>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</si>
  <si>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</si>
  <si>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</si>
  <si>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</si>
  <si>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</si>
  <si>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</si>
  <si>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</si>
  <si>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</si>
  <si>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</si>
  <si>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</si>
  <si>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</si>
  <si>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</si>
  <si>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</si>
  <si>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</si>
  <si>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</si>
  <si>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</si>
  <si>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</si>
  <si>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</si>
  <si>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</si>
  <si>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</si>
  <si>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</si>
  <si>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</si>
  <si>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</si>
  <si>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</si>
  <si>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</si>
  <si>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</si>
  <si>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</si>
  <si>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</si>
  <si>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</si>
  <si>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</si>
  <si>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</si>
  <si>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</si>
  <si>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</si>
  <si>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</si>
  <si>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</si>
  <si>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</si>
  <si>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</si>
  <si>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</si>
  <si>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</si>
  <si>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</si>
  <si>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</si>
  <si>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</si>
  <si>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</si>
  <si>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</si>
  <si>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</si>
  <si>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</si>
  <si>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</si>
  <si>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</si>
  <si>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</si>
  <si>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</si>
  <si>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</si>
  <si>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</si>
  <si>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</si>
  <si>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</si>
  <si>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</si>
  <si>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</si>
  <si>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</si>
  <si>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</si>
  <si>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</si>
  <si>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</si>
  <si>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</si>
  <si>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</si>
  <si>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</si>
  <si>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</si>
  <si>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</si>
  <si>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</si>
  <si>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</si>
  <si>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</si>
  <si>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</si>
  <si>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</si>
  <si>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</si>
  <si>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</si>
  <si>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</si>
  <si>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</si>
  <si>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</si>
  <si>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</si>
  <si>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</si>
  <si>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</si>
  <si>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</si>
  <si>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</si>
  <si>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</si>
  <si>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</si>
  <si>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</si>
  <si>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</si>
  <si>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</si>
  <si>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</si>
  <si>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</si>
  <si>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</si>
  <si>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</si>
  <si>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</si>
  <si>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</si>
  <si>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</si>
  <si>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</si>
  <si>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</si>
  <si>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</si>
  <si>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</si>
  <si>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</si>
  <si>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</si>
  <si>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</si>
  <si>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</si>
  <si>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</si>
  <si>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</si>
  <si>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</si>
  <si>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</si>
  <si>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</si>
  <si>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</si>
  <si>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</si>
  <si>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</si>
  <si>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</si>
  <si>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</si>
  <si>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</si>
  <si>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</si>
  <si>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</si>
  <si>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</si>
  <si>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</si>
  <si>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</si>
  <si>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</si>
  <si>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</si>
  <si>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</si>
  <si>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</si>
  <si>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</si>
  <si>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</si>
  <si>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</si>
  <si>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</si>
  <si>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</si>
  <si>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</si>
  <si>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</si>
  <si>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</si>
  <si>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</si>
  <si>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</si>
  <si>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</si>
  <si>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</si>
  <si>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</si>
  <si>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</si>
  <si>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</si>
  <si>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</si>
  <si>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</si>
  <si>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</si>
  <si>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</si>
  <si>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</si>
  <si>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</si>
  <si>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</si>
  <si>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</si>
  <si>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</si>
  <si>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</si>
  <si>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</si>
  <si>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</si>
  <si>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</si>
  <si>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</si>
  <si>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</si>
  <si>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</si>
  <si>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</si>
  <si>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</si>
  <si>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</si>
  <si>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</si>
  <si>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</si>
  <si>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</si>
  <si>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</si>
  <si>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</si>
  <si>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</si>
  <si>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</si>
  <si>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</si>
  <si>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</si>
  <si>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</si>
  <si>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</si>
  <si>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</si>
  <si>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</si>
  <si>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</si>
  <si>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</si>
  <si>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</si>
  <si>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</si>
  <si>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</si>
  <si>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</si>
  <si>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</si>
  <si>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</si>
  <si>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</si>
  <si>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</si>
  <si>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</si>
  <si>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</si>
  <si>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</si>
  <si>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</si>
  <si>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</si>
  <si>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</si>
  <si>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</si>
  <si>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</si>
  <si>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</si>
  <si>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</si>
  <si>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</si>
  <si>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</si>
  <si>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</si>
  <si>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</si>
  <si>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</si>
  <si>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</si>
  <si>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</si>
  <si>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</si>
  <si>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</si>
  <si>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</si>
  <si>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</si>
  <si>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</si>
  <si>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</si>
  <si>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</si>
  <si>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</si>
  <si>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</si>
  <si>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</si>
  <si>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</si>
  <si>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</si>
  <si>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</si>
  <si>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</si>
  <si>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</si>
  <si>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</si>
  <si>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</si>
  <si>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</si>
  <si>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</si>
  <si>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</si>
  <si>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</si>
  <si>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</si>
  <si>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</si>
  <si>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</si>
  <si>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</si>
  <si>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</si>
  <si>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</si>
  <si>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</si>
  <si>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</si>
  <si>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</si>
  <si>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</si>
  <si>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</si>
  <si>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</si>
  <si>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</si>
  <si>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</si>
  <si>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</si>
  <si>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</si>
  <si>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</si>
  <si>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</si>
  <si>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</si>
  <si>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</si>
  <si>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</si>
  <si>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</si>
  <si>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</si>
  <si>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</si>
  <si>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</si>
  <si>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</si>
  <si>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</si>
  <si>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</si>
  <si>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</si>
  <si>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</si>
  <si>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</si>
  <si>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</si>
  <si>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</si>
  <si>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</si>
  <si>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</si>
  <si>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</si>
  <si>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</si>
  <si>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</si>
  <si>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</si>
  <si>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</si>
  <si>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</si>
  <si>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</si>
  <si>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</si>
  <si>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</si>
  <si>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</si>
  <si>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</si>
  <si>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</si>
  <si>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</si>
  <si>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</si>
  <si>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</si>
  <si>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</si>
  <si>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</si>
  <si>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</si>
  <si>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</si>
  <si>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</si>
  <si>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</si>
  <si>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</si>
  <si>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</si>
  <si>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</si>
  <si>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</si>
  <si>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</si>
  <si>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</si>
  <si>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</si>
  <si>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</si>
  <si>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</si>
  <si>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</si>
  <si>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</si>
  <si>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</si>
  <si>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</si>
  <si>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</si>
  <si>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</si>
  <si>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</si>
  <si>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</si>
  <si>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</si>
  <si>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</si>
  <si>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</si>
  <si>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</si>
  <si>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</si>
  <si>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</si>
  <si>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</si>
  <si>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</si>
  <si>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</si>
  <si>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</si>
  <si>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</si>
  <si>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</si>
  <si>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</si>
  <si>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</si>
  <si>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</si>
  <si>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</si>
  <si>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</si>
  <si>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</si>
  <si>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</si>
  <si>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</si>
  <si>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</si>
  <si>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</si>
  <si>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</si>
  <si>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</si>
  <si>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</si>
  <si>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</si>
  <si>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</si>
  <si>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</si>
  <si>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</si>
  <si>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</si>
  <si>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</si>
  <si>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</si>
  <si>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</si>
  <si>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</si>
  <si>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</si>
  <si>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</si>
  <si>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</si>
  <si>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</si>
  <si>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</si>
  <si>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</si>
  <si>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</si>
  <si>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</si>
  <si>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</si>
  <si>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</si>
  <si>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</si>
  <si>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</si>
  <si>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</si>
  <si>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</si>
  <si>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</si>
  <si>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</si>
  <si>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</si>
  <si>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</si>
  <si>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</si>
  <si>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</si>
  <si>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</si>
  <si>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</si>
  <si>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</si>
  <si>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</si>
  <si>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</si>
  <si>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</si>
  <si>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</si>
  <si>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</si>
  <si>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</si>
  <si>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</si>
  <si>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</si>
  <si>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</si>
  <si>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</si>
  <si>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</si>
  <si>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</si>
  <si>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</si>
  <si>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</si>
  <si>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</si>
  <si>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</si>
  <si>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</si>
  <si>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</si>
  <si>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</si>
  <si>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</si>
  <si>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</si>
  <si>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</si>
  <si>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</si>
  <si>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</si>
  <si>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</si>
  <si>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</si>
  <si>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</si>
  <si>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</si>
  <si>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</si>
  <si>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</si>
  <si>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</si>
  <si>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</si>
  <si>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</si>
  <si>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</si>
  <si>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</si>
  <si>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</si>
  <si>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</si>
  <si>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</si>
  <si>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</si>
  <si>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</si>
  <si>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</si>
  <si>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</si>
  <si>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</si>
  <si>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</si>
  <si>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</si>
  <si>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</si>
  <si>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</si>
  <si>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</si>
  <si>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</si>
  <si>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</si>
  <si>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</si>
  <si>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</si>
  <si>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</si>
  <si>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</si>
  <si>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</si>
  <si>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</si>
  <si>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</si>
  <si>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</si>
  <si>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</si>
  <si>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</si>
  <si>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</si>
  <si>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</si>
  <si>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</si>
  <si>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</si>
  <si>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</si>
  <si>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</si>
  <si>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</si>
  <si>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</si>
  <si>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</si>
  <si>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</si>
  <si>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</si>
  <si>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</si>
  <si>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</si>
  <si>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</si>
  <si>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</si>
  <si>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</si>
  <si>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</si>
  <si>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</si>
  <si>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</si>
  <si>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</si>
  <si>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</si>
  <si>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</si>
  <si>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</si>
  <si>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</si>
  <si>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</si>
  <si>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</si>
  <si>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</si>
  <si>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</si>
  <si>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</si>
  <si>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</si>
  <si>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</si>
  <si>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</si>
  <si>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</si>
  <si>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</si>
  <si>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</si>
  <si>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</si>
  <si>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</si>
  <si>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</si>
  <si>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</si>
  <si>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</si>
  <si>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</si>
  <si>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</si>
  <si>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</si>
  <si>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</si>
  <si>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</si>
  <si>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</si>
  <si>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</si>
  <si>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</si>
  <si>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</si>
  <si>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</si>
  <si>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</si>
  <si>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</si>
  <si>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</si>
  <si>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</si>
  <si>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</si>
  <si>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</si>
  <si>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</si>
  <si>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</si>
  <si>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</si>
  <si>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</si>
  <si>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</si>
  <si>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</si>
  <si>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</si>
  <si>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</si>
  <si>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</si>
  <si>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</si>
  <si>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</si>
  <si>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</si>
  <si>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</si>
  <si>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</si>
  <si>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</si>
  <si>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</si>
  <si>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</si>
  <si>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</si>
  <si>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</si>
  <si>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</si>
  <si>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</si>
  <si>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</si>
  <si>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</si>
  <si>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</si>
  <si>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</si>
  <si>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</si>
  <si>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</si>
  <si>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</si>
  <si>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</si>
  <si>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</si>
  <si>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</si>
  <si>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</si>
  <si>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</si>
  <si>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</si>
  <si>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</si>
  <si>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</si>
  <si>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</si>
  <si>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</si>
  <si>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</si>
  <si>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</si>
  <si>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</si>
  <si>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</si>
  <si>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</si>
  <si>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</si>
  <si>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</si>
  <si>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</si>
  <si>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</si>
  <si>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</si>
  <si>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</si>
  <si>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</si>
  <si>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</si>
  <si>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</si>
  <si>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</si>
  <si>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</si>
  <si>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</si>
  <si>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</si>
  <si>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</si>
  <si>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</si>
  <si>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</si>
  <si>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</si>
  <si>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</si>
  <si>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</si>
  <si>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</si>
  <si>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</si>
  <si>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</si>
  <si>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</si>
  <si>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</si>
  <si>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</si>
  <si>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</si>
  <si>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</si>
  <si>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</si>
  <si>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</si>
  <si>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</si>
  <si>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</si>
  <si>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</si>
  <si>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</si>
  <si>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</si>
  <si>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</si>
  <si>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</si>
  <si>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</si>
  <si>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</si>
  <si>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</si>
  <si>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</si>
  <si>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</si>
  <si>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</si>
  <si>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</si>
  <si>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</si>
  <si>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</si>
  <si>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</si>
  <si>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</si>
  <si>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</si>
  <si>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</si>
  <si>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</si>
  <si>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</si>
  <si>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</si>
  <si>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</si>
  <si>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</si>
  <si>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</si>
  <si>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</si>
  <si>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</si>
  <si>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</si>
  <si>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</si>
  <si>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</si>
  <si>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</si>
  <si>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</si>
  <si>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</si>
  <si>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</si>
  <si>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</si>
  <si>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</si>
  <si>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</si>
  <si>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</si>
  <si>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</si>
  <si>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</si>
  <si>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</si>
  <si>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</si>
  <si>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</si>
  <si>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</si>
  <si>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</si>
  <si>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</si>
  <si>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</si>
  <si>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</si>
  <si>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</si>
  <si>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</si>
  <si>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</si>
  <si>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</si>
  <si>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</si>
  <si>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</si>
  <si>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</si>
  <si>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</si>
  <si>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</si>
  <si>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</si>
  <si>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</si>
  <si>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</si>
  <si>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</si>
  <si>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</si>
  <si>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</si>
  <si>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</si>
  <si>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</si>
  <si>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</si>
  <si>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</si>
  <si>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</si>
  <si>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</si>
  <si>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</si>
  <si>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</si>
  <si>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</si>
  <si>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</si>
  <si>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</si>
  <si>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</si>
  <si>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</si>
  <si>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</si>
  <si>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</si>
  <si>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</si>
  <si>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</si>
  <si>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</si>
  <si>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</si>
  <si>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</si>
  <si>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</si>
  <si>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</si>
  <si>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</si>
  <si>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</si>
  <si>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</si>
  <si>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</si>
  <si>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</si>
  <si>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</si>
  <si>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</si>
  <si>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</si>
  <si>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</si>
  <si>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</si>
  <si>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</si>
  <si>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</si>
  <si>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</si>
  <si>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</si>
  <si>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</si>
  <si>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</si>
  <si>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</si>
  <si>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</si>
  <si>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</si>
  <si>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</si>
  <si>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</si>
  <si>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</si>
  <si>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</si>
  <si>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</si>
  <si>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</si>
  <si>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</si>
  <si>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</si>
  <si>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</si>
  <si>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</si>
  <si>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</si>
  <si>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</si>
  <si>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</si>
  <si>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</si>
  <si>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</si>
  <si>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</si>
  <si>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</si>
  <si>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</si>
  <si>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</si>
  <si>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</si>
  <si>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</si>
  <si>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</si>
  <si>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</si>
  <si>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</si>
  <si>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</si>
  <si>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</si>
  <si>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</si>
  <si>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</si>
  <si>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</si>
  <si>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</si>
  <si>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</si>
  <si>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</si>
  <si>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</si>
  <si>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</si>
  <si>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</si>
  <si>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</si>
  <si>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</si>
  <si>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</si>
  <si>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</si>
  <si>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</si>
  <si>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</si>
  <si>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</si>
  <si>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</si>
  <si>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</si>
  <si>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</si>
  <si>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</si>
  <si>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</si>
  <si>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</si>
  <si>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</si>
  <si>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</si>
  <si>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</si>
  <si>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</si>
  <si>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</si>
  <si>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</si>
  <si>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</si>
  <si>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</si>
  <si>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</si>
  <si>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</si>
  <si>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</si>
  <si>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</si>
  <si>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</si>
  <si>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</si>
  <si>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</si>
  <si>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</si>
  <si>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</si>
  <si>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</si>
  <si>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</si>
  <si>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</si>
  <si>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</si>
  <si>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</si>
  <si>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</si>
  <si>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</si>
  <si>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</si>
  <si>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</si>
  <si>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</si>
  <si>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</si>
  <si>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</si>
  <si>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</si>
  <si>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</si>
  <si>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</si>
  <si>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</si>
  <si>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</si>
  <si>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</si>
  <si>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</si>
  <si>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</si>
  <si>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</si>
  <si>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</si>
  <si>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</si>
  <si>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</si>
  <si>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</si>
  <si>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</si>
  <si>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</si>
  <si>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</si>
  <si>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</si>
  <si>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</si>
  <si>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</si>
  <si>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</si>
  <si>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</si>
  <si>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</si>
  <si>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</si>
  <si>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</si>
  <si>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</si>
  <si>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</si>
  <si>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</si>
  <si>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</si>
  <si>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</si>
  <si>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</si>
  <si>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</si>
  <si>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</si>
  <si>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</si>
  <si>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</si>
  <si>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</si>
  <si>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</si>
  <si>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</si>
  <si>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</si>
  <si>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</si>
  <si>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</si>
  <si>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</si>
  <si>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</si>
  <si>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</si>
  <si>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</si>
  <si>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</si>
  <si>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</si>
  <si>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</si>
  <si>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</si>
  <si>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</si>
  <si>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</si>
  <si>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</si>
  <si>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</si>
  <si>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</si>
  <si>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</si>
  <si>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</si>
  <si>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</si>
  <si>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</si>
  <si>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</si>
  <si>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</si>
  <si>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</si>
  <si>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</si>
  <si>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</si>
  <si>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</si>
  <si>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</si>
  <si>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</si>
  <si>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</si>
  <si>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</si>
  <si>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</si>
  <si>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</si>
  <si>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</si>
  <si>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</si>
  <si>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</si>
  <si>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</si>
  <si>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</si>
  <si>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</si>
  <si>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</si>
  <si>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</si>
  <si>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</si>
  <si>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</si>
  <si>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</si>
  <si>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</si>
  <si>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</si>
  <si>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</si>
  <si>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</si>
  <si>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</si>
  <si>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</si>
  <si>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</si>
  <si>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</si>
  <si>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</si>
  <si>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</si>
  <si>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</si>
  <si>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</si>
  <si>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</si>
  <si>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</si>
  <si>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</si>
  <si>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</si>
  <si>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</si>
  <si>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</si>
  <si>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</si>
  <si>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</si>
  <si>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</si>
  <si>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</si>
  <si>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</si>
  <si>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</si>
  <si>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</si>
  <si>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</si>
  <si>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</si>
  <si>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</si>
  <si>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</si>
  <si>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</si>
  <si>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</si>
  <si>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</si>
  <si>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</si>
  <si>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</si>
  <si>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</si>
  <si>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</si>
  <si>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</si>
  <si>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</si>
  <si>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</si>
  <si>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</si>
  <si>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</si>
  <si>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</si>
  <si>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</si>
  <si>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</si>
  <si>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</si>
  <si>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</si>
  <si>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</si>
  <si>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</si>
  <si>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</si>
  <si>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</si>
  <si>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</si>
  <si>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</si>
  <si>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</si>
  <si>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</si>
  <si>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</si>
  <si>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</si>
  <si>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</si>
  <si>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</si>
  <si>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</si>
  <si>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</si>
  <si>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</si>
  <si>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</si>
  <si>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</si>
  <si>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</si>
  <si>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</si>
  <si>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</si>
  <si>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</si>
  <si>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</si>
  <si>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</si>
  <si>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</si>
  <si>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</si>
  <si>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</si>
  <si>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</si>
  <si>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</si>
  <si>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</si>
  <si>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</si>
  <si>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</si>
  <si>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</si>
  <si>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</si>
  <si>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</si>
  <si>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</si>
  <si>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</si>
  <si>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</si>
  <si>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</si>
  <si>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</si>
  <si>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</si>
  <si>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</si>
  <si>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</si>
  <si>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</si>
  <si>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</si>
  <si>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</si>
  <si>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</si>
  <si>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</si>
  <si>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</si>
  <si>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</si>
  <si>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</si>
  <si>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</si>
  <si>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</si>
  <si>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</si>
  <si>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</si>
  <si>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</si>
  <si>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</si>
  <si>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</si>
  <si>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</si>
  <si>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</si>
  <si>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</si>
  <si>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</si>
  <si>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</si>
  <si>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</si>
  <si>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</si>
  <si>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</si>
  <si>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</si>
  <si>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</si>
  <si>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</si>
  <si>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</si>
  <si>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</si>
  <si>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</si>
  <si>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</si>
  <si>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</si>
  <si>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</si>
  <si>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</si>
  <si>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</si>
  <si>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</si>
  <si>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</si>
  <si>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</si>
  <si>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</si>
  <si>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</si>
  <si>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</si>
  <si>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</si>
  <si>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</si>
  <si>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</si>
  <si>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</si>
  <si>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</si>
  <si>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</si>
  <si>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</si>
  <si>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</si>
  <si>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</si>
  <si>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</si>
  <si>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</si>
  <si>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</si>
  <si>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</si>
  <si>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</si>
  <si>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</si>
  <si>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</si>
  <si>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</si>
  <si>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</si>
  <si>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</si>
  <si>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</si>
  <si>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</si>
  <si>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</si>
  <si>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</si>
  <si>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</si>
  <si>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</si>
  <si>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</si>
  <si>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</si>
  <si>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</si>
  <si>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</si>
  <si>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</si>
  <si>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</si>
  <si>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</si>
  <si>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</si>
  <si>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</si>
  <si>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</si>
  <si>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</si>
  <si>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</si>
  <si>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</si>
  <si>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</si>
  <si>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</si>
  <si>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</si>
  <si>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</si>
  <si>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</si>
  <si>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</si>
  <si>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</si>
  <si>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</si>
  <si>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</si>
  <si>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</si>
  <si>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</si>
  <si>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</si>
  <si>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</si>
  <si>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</si>
  <si>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</si>
  <si>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</si>
  <si>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</si>
  <si>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</si>
  <si>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</si>
  <si>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</si>
  <si>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</si>
  <si>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</si>
  <si>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</si>
  <si>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</si>
  <si>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</si>
  <si>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</si>
  <si>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</si>
  <si>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</si>
  <si>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</si>
  <si>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</si>
  <si>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</si>
  <si>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</si>
  <si>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</si>
  <si>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</si>
  <si>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</si>
  <si>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</si>
  <si>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</si>
  <si>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</si>
  <si>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</si>
  <si>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</si>
  <si>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</si>
  <si>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</si>
  <si>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</si>
  <si>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</si>
  <si>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</si>
  <si>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</si>
  <si>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</si>
  <si>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</si>
  <si>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</si>
  <si>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</si>
  <si>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</si>
  <si>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</si>
  <si>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</si>
  <si>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</si>
  <si>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</si>
  <si>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</si>
  <si>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</si>
  <si>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</si>
  <si>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</si>
  <si>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</si>
  <si>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</si>
  <si>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</si>
  <si>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</si>
  <si>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</si>
  <si>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</si>
  <si>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</si>
  <si>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</si>
  <si>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</si>
  <si>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</si>
  <si>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</si>
  <si>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</si>
  <si>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</si>
  <si>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</si>
  <si>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</si>
  <si>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</si>
  <si>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</si>
  <si>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</si>
  <si>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</si>
  <si>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</si>
  <si>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</si>
  <si>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</si>
  <si>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</si>
  <si>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</si>
  <si>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</si>
  <si>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</si>
  <si>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</si>
  <si>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</si>
  <si>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</si>
  <si>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</si>
  <si>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</si>
  <si>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</si>
  <si>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</si>
  <si>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</si>
  <si>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</si>
  <si>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</si>
  <si>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</si>
  <si>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</si>
  <si>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</si>
  <si>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</si>
  <si>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</si>
  <si>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</si>
  <si>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</si>
  <si>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</si>
  <si>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</si>
  <si>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</si>
  <si>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</si>
  <si>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</si>
  <si>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</si>
  <si>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</si>
  <si>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</si>
  <si>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</si>
  <si>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</si>
  <si>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</si>
  <si>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</si>
  <si>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</si>
  <si>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</si>
  <si>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</si>
  <si>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</si>
  <si>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</si>
  <si>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</si>
  <si>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</si>
  <si>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</si>
  <si>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</si>
  <si>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</si>
  <si>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</si>
  <si>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</si>
  <si>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</si>
  <si>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</si>
  <si>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</si>
  <si>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</si>
  <si>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</si>
  <si>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</si>
  <si>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</si>
  <si>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</si>
  <si>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</si>
  <si>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</si>
  <si>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</si>
  <si>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</si>
  <si>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</si>
  <si>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</si>
  <si>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</si>
  <si>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</si>
  <si>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</si>
  <si>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</si>
  <si>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</si>
  <si>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</si>
  <si>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</si>
  <si>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</si>
  <si>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</si>
  <si>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</si>
  <si>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</si>
  <si>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</si>
  <si>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</si>
  <si>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</si>
  <si>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</si>
  <si>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</si>
  <si>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</si>
  <si>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</si>
  <si>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</si>
  <si>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</si>
  <si>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</si>
  <si>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</si>
  <si>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</si>
  <si>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</si>
  <si>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</si>
  <si>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</si>
  <si>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</si>
  <si>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</si>
  <si>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</si>
  <si>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</si>
  <si>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</si>
  <si>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</si>
  <si>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</si>
  <si>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</si>
  <si>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</si>
  <si>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</si>
  <si>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</si>
  <si>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</si>
  <si>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</si>
  <si>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</si>
  <si>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</si>
  <si>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</si>
  <si>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</si>
  <si>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</si>
  <si>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</si>
  <si>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</si>
  <si>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</si>
  <si>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</si>
  <si>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</si>
  <si>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</si>
  <si>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</si>
  <si>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</si>
  <si>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</si>
  <si>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</si>
  <si>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</si>
  <si>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</si>
  <si>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</si>
  <si>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</si>
  <si>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</si>
  <si>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</si>
  <si>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</si>
  <si>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</si>
  <si>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</si>
  <si>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</si>
  <si>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</si>
  <si>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</si>
  <si>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</si>
  <si>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</si>
  <si>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</si>
  <si>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</si>
  <si>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</si>
  <si>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</si>
  <si>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</si>
  <si>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</si>
  <si>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</si>
  <si>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</si>
  <si>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</si>
  <si>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</si>
  <si>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</si>
  <si>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</si>
  <si>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</si>
  <si>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</si>
  <si>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</si>
  <si>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</si>
  <si>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</si>
  <si>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</si>
  <si>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</si>
  <si>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</si>
  <si>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</si>
  <si>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</si>
  <si>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</si>
  <si>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</si>
  <si>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</si>
  <si>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</si>
  <si>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</si>
  <si>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</si>
  <si>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</si>
  <si>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</si>
  <si>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</si>
  <si>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</si>
  <si>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</si>
  <si>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</si>
  <si>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</si>
  <si>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</si>
  <si>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</si>
  <si>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</si>
  <si>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</si>
  <si>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</si>
  <si>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</si>
  <si>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</si>
  <si>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</si>
  <si>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</si>
  <si>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</si>
  <si>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</si>
  <si>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</si>
  <si>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</si>
  <si>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</si>
  <si>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</si>
  <si>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</si>
  <si>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</si>
  <si>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</si>
  <si>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</si>
  <si>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</si>
  <si>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</si>
  <si>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</si>
  <si>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</si>
  <si>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</si>
  <si>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</si>
  <si>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</si>
  <si>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</si>
  <si>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</si>
  <si>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</si>
  <si>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</si>
  <si>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</si>
  <si>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</si>
  <si>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</si>
  <si>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</si>
  <si>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</si>
  <si>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</si>
  <si>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</si>
  <si>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</si>
  <si>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</si>
  <si>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</si>
  <si>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</si>
  <si>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</si>
  <si>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</si>
  <si>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</si>
  <si>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</si>
  <si>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</si>
  <si>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</si>
  <si>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</si>
  <si>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</si>
  <si>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</si>
  <si>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</si>
  <si>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</si>
  <si>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</si>
  <si>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</si>
  <si>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</si>
  <si>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</si>
  <si>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</si>
  <si>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</si>
  <si>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</si>
  <si>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</si>
  <si>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</si>
  <si>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</si>
  <si>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</si>
  <si>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</si>
  <si>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</si>
  <si>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</si>
  <si>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</si>
  <si>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</si>
  <si>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</si>
  <si>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</si>
  <si>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</si>
  <si>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</si>
  <si>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</si>
  <si>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</si>
  <si>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</si>
  <si>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</si>
  <si>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</si>
  <si>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</si>
  <si>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</si>
  <si>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</si>
  <si>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</si>
  <si>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</si>
  <si>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</si>
  <si>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</si>
  <si>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</si>
  <si>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</si>
  <si>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</si>
  <si>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</si>
  <si>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</si>
  <si>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</si>
  <si>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</si>
  <si>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</si>
  <si>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</si>
  <si>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</si>
  <si>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</si>
  <si>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</si>
  <si>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</si>
  <si>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</si>
  <si>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</si>
  <si>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</si>
  <si>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</si>
  <si>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</si>
  <si>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</si>
  <si>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</si>
  <si>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</si>
  <si>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</si>
  <si>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</si>
  <si>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</si>
  <si>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</si>
  <si>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</si>
  <si>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</si>
  <si>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</si>
  <si>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</si>
  <si>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</si>
  <si>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</si>
  <si>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</si>
  <si>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</si>
  <si>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</si>
  <si>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</si>
  <si>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</si>
  <si>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</si>
  <si>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</si>
  <si>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</si>
  <si>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</si>
  <si>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</si>
  <si>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</si>
  <si>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</si>
  <si>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</si>
  <si>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</si>
  <si>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</si>
  <si>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</si>
  <si>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</si>
  <si>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</si>
  <si>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</si>
  <si>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</si>
  <si>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</si>
  <si>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</si>
  <si>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</si>
  <si>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</si>
  <si>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</si>
  <si>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</si>
  <si>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</si>
  <si>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</si>
  <si>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</si>
  <si>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</si>
  <si>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</si>
  <si>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</si>
  <si>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</si>
  <si>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</si>
  <si>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</si>
  <si>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</si>
  <si>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</si>
  <si>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</si>
  <si>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</si>
  <si>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</si>
  <si>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</si>
  <si>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</si>
  <si>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</si>
  <si>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</si>
  <si>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</si>
  <si>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</si>
  <si>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</si>
  <si>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</si>
  <si>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</si>
  <si>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</si>
  <si>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</si>
  <si>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</si>
  <si>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</si>
  <si>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</si>
  <si>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</si>
  <si>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</si>
  <si>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</si>
  <si>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</si>
  <si>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</si>
  <si>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</si>
  <si>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</si>
  <si>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</si>
  <si>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</si>
  <si>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</si>
  <si>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</si>
  <si>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</si>
  <si>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</si>
  <si>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</si>
  <si>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</si>
  <si>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</si>
  <si>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</si>
  <si>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</si>
  <si>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</si>
  <si>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</si>
  <si>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</si>
  <si>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</si>
  <si>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</si>
  <si>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</si>
  <si>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</si>
  <si>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</si>
  <si>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</si>
  <si>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</si>
  <si>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</si>
  <si>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</si>
  <si>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</si>
  <si>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</si>
  <si>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</si>
  <si>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</si>
  <si>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</si>
  <si>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</si>
  <si>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</si>
  <si>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</si>
  <si>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</si>
  <si>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</si>
  <si>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</si>
  <si>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</si>
  <si>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</si>
  <si>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</si>
  <si>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</si>
  <si>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</si>
  <si>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</si>
  <si>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</si>
  <si>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</si>
  <si>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</si>
  <si>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</si>
  <si>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</si>
  <si>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</si>
  <si>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</si>
  <si>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</si>
  <si>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</si>
  <si>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</si>
  <si>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</si>
  <si>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</si>
  <si>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</si>
  <si>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</si>
  <si>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</si>
  <si>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</si>
  <si>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</si>
  <si>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</si>
  <si>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</si>
  <si>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</si>
  <si>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</si>
  <si>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</si>
  <si>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</si>
  <si>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</si>
  <si>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</si>
  <si>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</si>
  <si>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</si>
  <si>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</si>
  <si>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</si>
  <si>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</si>
  <si>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</si>
  <si>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</si>
  <si>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</si>
  <si>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</si>
  <si>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</si>
  <si>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</si>
  <si>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</si>
  <si>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</si>
  <si>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</si>
  <si>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</si>
  <si>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</si>
  <si>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</si>
  <si>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</si>
  <si>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</si>
  <si>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</si>
  <si>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</si>
  <si>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</si>
  <si>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</si>
  <si>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</si>
  <si>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</si>
  <si>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</si>
  <si>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</si>
  <si>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</si>
  <si>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</si>
  <si>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</si>
  <si>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</si>
  <si>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</si>
  <si>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</si>
  <si>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</si>
  <si>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</si>
  <si>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</si>
  <si>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</si>
  <si>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</si>
  <si>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</si>
  <si>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</si>
  <si>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</si>
  <si>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</si>
  <si>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</si>
  <si>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</si>
  <si>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</si>
  <si>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</si>
  <si>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</si>
  <si>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</si>
  <si>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</si>
  <si>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</si>
  <si>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</si>
  <si>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</si>
  <si>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</si>
  <si>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</si>
  <si>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</si>
  <si>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</si>
  <si>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</si>
  <si>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</si>
  <si>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</si>
  <si>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</si>
  <si>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</si>
  <si>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</si>
  <si>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</si>
  <si>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</si>
  <si>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</si>
  <si>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</si>
  <si>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</si>
  <si>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</si>
  <si>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</si>
  <si>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</si>
  <si>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</si>
  <si>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</si>
  <si>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</si>
  <si>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</si>
  <si>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</si>
  <si>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</si>
  <si>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</si>
  <si>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</si>
  <si>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</si>
  <si>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</si>
  <si>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</si>
  <si>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</si>
  <si>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</si>
  <si>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</si>
  <si>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</si>
  <si>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</si>
  <si>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</si>
  <si>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</si>
  <si>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</si>
  <si>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</si>
  <si>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</si>
  <si>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</si>
  <si>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</si>
  <si>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</si>
  <si>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</si>
  <si>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</si>
  <si>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</si>
  <si>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</si>
  <si>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</si>
  <si>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</si>
  <si>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</si>
  <si>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</si>
  <si>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</si>
  <si>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</si>
  <si>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</si>
  <si>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</si>
  <si>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</si>
  <si>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</si>
  <si>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</si>
  <si>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</si>
  <si>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</si>
  <si>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</si>
  <si>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</si>
  <si>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</si>
  <si>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</si>
  <si>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</si>
  <si>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</si>
  <si>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</si>
  <si>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</si>
  <si>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</si>
  <si>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</si>
  <si>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</si>
  <si>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</si>
  <si>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</si>
  <si>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</si>
  <si>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</si>
  <si>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</si>
  <si>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</si>
  <si>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</si>
  <si>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</si>
  <si>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</si>
  <si>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</si>
  <si>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</si>
  <si>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</si>
  <si>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</si>
  <si>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</si>
  <si>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</si>
  <si>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</si>
  <si>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</si>
  <si>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</si>
  <si>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</si>
  <si>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</si>
  <si>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</si>
  <si>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</si>
  <si>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</si>
  <si>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</si>
  <si>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</si>
  <si>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</si>
  <si>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</si>
  <si>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</si>
  <si>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</si>
  <si>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</si>
  <si>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</si>
  <si>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</si>
  <si>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</si>
  <si>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</si>
  <si>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</si>
  <si>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</si>
  <si>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</si>
  <si>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</si>
  <si>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</si>
  <si>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</si>
  <si>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</si>
  <si>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</si>
  <si>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</si>
  <si>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</si>
  <si>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</si>
  <si>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</si>
  <si>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</si>
  <si>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</si>
  <si>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</si>
  <si>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</si>
  <si>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</si>
  <si>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</si>
  <si>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</si>
  <si>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</si>
  <si>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</si>
  <si>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</si>
  <si>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</si>
  <si>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</si>
  <si>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</si>
  <si>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</si>
  <si>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</si>
  <si>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</si>
  <si>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</si>
  <si>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</si>
  <si>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</si>
  <si>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</si>
  <si>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</si>
  <si>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</si>
  <si>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</si>
  <si>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</si>
  <si>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</si>
  <si>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</si>
  <si>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</si>
  <si>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</si>
  <si>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</si>
  <si>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</si>
  <si>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</si>
  <si>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</si>
  <si>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</si>
  <si>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</si>
  <si>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</si>
  <si>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</si>
  <si>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</si>
  <si>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</si>
  <si>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</si>
  <si>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</si>
  <si>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</si>
  <si>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</si>
  <si>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</si>
  <si>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</si>
  <si>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</si>
  <si>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</si>
  <si>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</si>
  <si>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</si>
  <si>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</si>
  <si>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</si>
  <si>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</si>
  <si>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</si>
  <si>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</si>
  <si>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</si>
  <si>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</si>
  <si>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</si>
  <si>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</si>
  <si>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</si>
  <si>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</si>
  <si>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</si>
  <si>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</si>
  <si>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</si>
  <si>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</si>
  <si>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</si>
  <si>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</si>
  <si>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</si>
  <si>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</si>
  <si>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</si>
  <si>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</si>
  <si>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</si>
  <si>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</si>
  <si>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</si>
  <si>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</si>
  <si>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</si>
  <si>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</si>
  <si>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</si>
  <si>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</si>
  <si>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</si>
  <si>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</si>
  <si>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</si>
  <si>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</si>
  <si>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</si>
  <si>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</si>
  <si>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</si>
  <si>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</si>
  <si>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</si>
  <si>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</si>
  <si>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</si>
  <si>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</si>
  <si>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</si>
  <si>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</si>
  <si>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</si>
  <si>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</si>
  <si>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</si>
  <si>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</si>
  <si>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</si>
  <si>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</si>
  <si>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</si>
  <si>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</si>
  <si>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</si>
  <si>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</si>
  <si>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</si>
  <si>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</si>
  <si>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</si>
  <si>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</si>
  <si>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</si>
  <si>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</si>
  <si>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</si>
  <si>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</si>
  <si>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</si>
  <si>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</si>
  <si>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</si>
  <si>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</si>
  <si>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</si>
  <si>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</si>
  <si>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</si>
  <si>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</si>
  <si>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</si>
  <si>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</si>
  <si>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</si>
  <si>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</si>
  <si>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</si>
  <si>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</si>
  <si>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</si>
  <si>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</si>
  <si>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</si>
  <si>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</si>
  <si>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</si>
  <si>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</si>
  <si>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</si>
  <si>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</si>
  <si>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</si>
  <si>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</si>
  <si>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</si>
  <si>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</si>
  <si>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</si>
  <si>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</si>
  <si>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</si>
  <si>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</si>
  <si>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</si>
  <si>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</si>
  <si>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</si>
  <si>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</si>
  <si>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</si>
  <si>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</si>
  <si>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</si>
  <si>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</si>
  <si>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</si>
  <si>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</si>
  <si>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</si>
  <si>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</si>
  <si>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</si>
  <si>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</si>
  <si>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</si>
  <si>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</si>
  <si>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</si>
  <si>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</si>
  <si>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</si>
  <si>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</si>
  <si>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</si>
  <si>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</si>
  <si>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</si>
  <si>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</si>
  <si>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</si>
  <si>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</si>
  <si>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</si>
  <si>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</si>
  <si>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</si>
  <si>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</si>
  <si>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</si>
  <si>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</si>
  <si>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</si>
  <si>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</si>
  <si>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</si>
  <si>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</si>
  <si>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</si>
  <si>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</si>
  <si>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</si>
  <si>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</si>
  <si>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</si>
  <si>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</si>
  <si>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</si>
  <si>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</si>
  <si>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</si>
  <si>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</si>
  <si>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</si>
  <si>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</si>
  <si>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</si>
  <si>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</si>
  <si>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</si>
  <si>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</si>
  <si>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</si>
  <si>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</si>
  <si>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</si>
  <si>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</si>
  <si>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</si>
  <si>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</si>
  <si>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</si>
  <si>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</si>
  <si>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</si>
  <si>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</si>
  <si>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</si>
  <si>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</si>
  <si>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</si>
  <si>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</si>
  <si>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</si>
  <si>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</si>
  <si>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</si>
  <si>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</si>
  <si>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</si>
  <si>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</si>
  <si>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</si>
  <si>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</si>
  <si>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</si>
  <si>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</si>
  <si>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</si>
  <si>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</si>
  <si>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</si>
  <si>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</si>
  <si>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</si>
  <si>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</si>
  <si>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</si>
  <si>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</si>
  <si>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</si>
  <si>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</si>
  <si>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</si>
  <si>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</si>
  <si>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</si>
  <si>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</si>
  <si>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</si>
  <si>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</si>
  <si>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</si>
  <si>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</si>
  <si>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</si>
  <si>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</si>
  <si>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</si>
  <si>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</si>
  <si>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</si>
  <si>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</si>
  <si>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</si>
  <si>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</si>
  <si>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</si>
  <si>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</si>
  <si>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</si>
  <si>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</si>
  <si>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</si>
  <si>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</si>
  <si>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</si>
  <si>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</si>
  <si>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</si>
  <si>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</si>
  <si>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</si>
  <si>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</si>
  <si>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</si>
  <si>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</si>
  <si>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</si>
  <si>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</si>
  <si>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</si>
  <si>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</si>
  <si>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</si>
  <si>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</si>
  <si>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</si>
  <si>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</si>
  <si>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</si>
  <si>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</si>
  <si>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</si>
  <si>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</si>
  <si>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</si>
  <si>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</si>
  <si>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</si>
  <si>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</si>
  <si>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</si>
  <si>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</si>
  <si>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</si>
  <si>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</si>
  <si>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</si>
  <si>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</si>
  <si>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</si>
  <si>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</si>
  <si>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</si>
  <si>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</si>
  <si>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</si>
  <si>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</si>
  <si>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</si>
  <si>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</si>
  <si>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</si>
  <si>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</si>
  <si>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</si>
  <si>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</si>
  <si>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</si>
  <si>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</si>
  <si>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</si>
  <si>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</si>
  <si>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</si>
  <si>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</si>
  <si>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</si>
  <si>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</si>
  <si>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</si>
  <si>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</si>
  <si>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</si>
  <si>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</si>
  <si>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</si>
  <si>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</si>
  <si>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</si>
  <si>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</si>
  <si>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</si>
  <si>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</si>
  <si>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</si>
  <si>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</si>
  <si>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</si>
  <si>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</si>
  <si>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</si>
  <si>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</si>
  <si>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</si>
  <si>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</si>
  <si>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</si>
  <si>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</si>
  <si>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</si>
  <si>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</si>
  <si>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</si>
  <si>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</si>
  <si>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</si>
  <si>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</si>
  <si>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</si>
  <si>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</si>
  <si>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</si>
  <si>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</si>
  <si>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</si>
  <si>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</si>
  <si>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</si>
  <si>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</si>
  <si>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</si>
  <si>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</si>
  <si>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</si>
  <si>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</si>
  <si>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</si>
  <si>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</si>
  <si>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</si>
  <si>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</si>
  <si>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</si>
  <si>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</si>
  <si>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</si>
  <si>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</si>
  <si>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</si>
  <si>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</si>
  <si>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</si>
  <si>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</si>
  <si>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</si>
  <si>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</si>
  <si>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</si>
  <si>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</si>
  <si>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</si>
  <si>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</si>
  <si>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</si>
  <si>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</si>
  <si>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</si>
  <si>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</si>
  <si>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</si>
  <si>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</si>
  <si>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</si>
  <si>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</si>
  <si>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</si>
  <si>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</si>
  <si>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</si>
  <si>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</si>
  <si>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</si>
  <si>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</si>
  <si>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</si>
  <si>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</si>
  <si>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</si>
  <si>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</si>
  <si>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</si>
  <si>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</si>
  <si>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</si>
  <si>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</si>
  <si>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</si>
  <si>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</si>
  <si>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</si>
  <si>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</si>
  <si>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</si>
  <si>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</si>
  <si>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</si>
  <si>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</si>
  <si>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</si>
  <si>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</si>
  <si>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</si>
  <si>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</si>
  <si>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</si>
  <si>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</si>
  <si>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</si>
  <si>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</si>
  <si>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</si>
  <si>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</si>
  <si>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</si>
  <si>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</si>
  <si>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</si>
  <si>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</si>
  <si>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</si>
  <si>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</si>
  <si>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</si>
  <si>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</si>
  <si>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</si>
  <si>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</si>
  <si>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</si>
  <si>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</si>
  <si>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</si>
  <si>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</si>
  <si>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</si>
  <si>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</si>
  <si>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</si>
  <si>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</si>
  <si>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</si>
  <si>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</si>
  <si>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</si>
  <si>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</si>
  <si>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</si>
  <si>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</si>
  <si>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</si>
  <si>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</si>
  <si>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</si>
  <si>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</si>
  <si>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</si>
  <si>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</si>
  <si>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</si>
  <si>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</si>
  <si>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</si>
  <si>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</si>
  <si>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</si>
  <si>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</si>
  <si>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</si>
  <si>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</si>
  <si>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</si>
  <si>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</si>
  <si>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</si>
  <si>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</si>
  <si>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</si>
  <si>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</si>
  <si>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</si>
  <si>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</si>
  <si>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</si>
  <si>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</si>
  <si>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</si>
  <si>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</si>
  <si>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</si>
  <si>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</si>
  <si>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</si>
  <si>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</si>
  <si>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</si>
  <si>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</si>
  <si>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</si>
  <si>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</si>
  <si>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</si>
  <si>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</si>
  <si>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</si>
  <si>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</si>
  <si>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</si>
  <si>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</si>
  <si>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</si>
  <si>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</si>
  <si>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</si>
  <si>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</si>
  <si>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</si>
  <si>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</si>
  <si>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</si>
  <si>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</si>
  <si>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</si>
  <si>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</si>
  <si>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</si>
  <si>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</si>
  <si>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</si>
  <si>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</si>
  <si>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</si>
  <si>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</si>
  <si>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</si>
  <si>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</si>
  <si>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</si>
  <si>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</si>
  <si>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</si>
  <si>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</si>
  <si>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</si>
  <si>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</si>
  <si>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</si>
  <si>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</si>
  <si>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</si>
  <si>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</si>
  <si>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</si>
  <si>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</si>
  <si>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</si>
  <si>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</si>
  <si>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</si>
  <si>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</si>
  <si>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</si>
  <si>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</si>
  <si>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</si>
  <si>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</si>
  <si>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</si>
  <si>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</si>
  <si>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</si>
  <si>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</si>
  <si>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</si>
  <si>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</si>
  <si>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</si>
  <si>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</si>
  <si>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</si>
  <si>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</si>
  <si>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</si>
  <si>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</si>
  <si>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</si>
  <si>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</si>
  <si>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</si>
  <si>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</si>
  <si>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</si>
  <si>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</si>
  <si>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</si>
  <si>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</si>
  <si>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</si>
  <si>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</si>
  <si>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</si>
  <si>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</si>
  <si>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</si>
  <si>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</si>
  <si>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</si>
  <si>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</si>
  <si>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</si>
  <si>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</si>
  <si>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</si>
  <si>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</si>
  <si>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</si>
  <si>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</si>
  <si>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</si>
  <si>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</si>
  <si>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</si>
  <si>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</si>
  <si>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</si>
  <si>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</si>
  <si>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</si>
  <si>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</si>
  <si>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</si>
  <si>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</si>
  <si>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</si>
  <si>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</si>
  <si>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</si>
  <si>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</si>
  <si>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</si>
  <si>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</si>
  <si>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</si>
  <si>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</si>
  <si>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</si>
  <si>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</si>
  <si>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</si>
  <si>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</si>
  <si>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</si>
  <si>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</si>
  <si>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</si>
  <si>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</si>
  <si>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</si>
  <si>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</si>
  <si>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</si>
  <si>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</si>
  <si>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</si>
  <si>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</si>
  <si>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</si>
  <si>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</si>
  <si>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</si>
  <si>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</si>
  <si>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</si>
  <si>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</si>
  <si>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</si>
  <si>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</si>
  <si>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</si>
  <si>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</si>
  <si>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</si>
  <si>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</si>
  <si>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</si>
  <si>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</si>
  <si>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</si>
  <si>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</si>
  <si>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</si>
  <si>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</si>
  <si>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</si>
  <si>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</si>
  <si>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</si>
  <si>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</si>
  <si>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</si>
  <si>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</si>
  <si>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</si>
  <si>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</si>
  <si>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</si>
  <si>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</si>
  <si>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</si>
  <si>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</si>
  <si>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</si>
  <si>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</si>
  <si>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</si>
  <si>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</si>
  <si>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</si>
  <si>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</si>
  <si>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</si>
  <si>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</si>
  <si>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</si>
  <si>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</si>
  <si>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</si>
  <si>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</si>
  <si>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</si>
  <si>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</si>
  <si>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</si>
  <si>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</si>
  <si>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</si>
  <si>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</si>
  <si>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</si>
  <si>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</si>
  <si>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</si>
  <si>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</si>
  <si>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</si>
  <si>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</si>
  <si>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</si>
  <si>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</si>
  <si>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</si>
  <si>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</si>
  <si>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</si>
  <si>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</si>
  <si>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</si>
  <si>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</si>
  <si>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</si>
  <si>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</si>
  <si>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</si>
  <si>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</si>
  <si>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</si>
  <si>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</si>
  <si>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</si>
  <si>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</si>
  <si>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</si>
  <si>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</si>
  <si>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</si>
  <si>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</si>
  <si>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</si>
  <si>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</si>
  <si>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</si>
  <si>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</si>
  <si>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</si>
  <si>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</si>
  <si>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</si>
  <si>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</si>
  <si>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</si>
  <si>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</si>
  <si>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</si>
  <si>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</si>
  <si>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</si>
  <si>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</si>
  <si>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</si>
  <si>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</si>
  <si>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</si>
  <si>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</si>
  <si>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</si>
  <si>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</si>
  <si>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</si>
  <si>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</si>
  <si>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</si>
  <si>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</si>
  <si>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</si>
  <si>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</si>
  <si>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</si>
  <si>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</si>
  <si>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</si>
  <si>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</si>
  <si>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</si>
  <si>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</si>
  <si>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</si>
  <si>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</si>
  <si>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</si>
  <si>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</si>
  <si>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</si>
  <si>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</si>
  <si>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</si>
  <si>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</si>
  <si>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</si>
  <si>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</si>
  <si>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</si>
  <si>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</si>
  <si>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</si>
  <si>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</si>
  <si>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</si>
  <si>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</si>
  <si>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</si>
  <si>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</si>
  <si>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</si>
  <si>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</si>
  <si>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</si>
  <si>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</si>
  <si>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</si>
  <si>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</si>
  <si>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</si>
  <si>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</si>
  <si>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</si>
  <si>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</si>
  <si>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</si>
  <si>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</si>
  <si>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</si>
  <si>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</si>
  <si>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</si>
  <si>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</si>
  <si>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</si>
  <si>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</si>
  <si>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</si>
  <si>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</si>
  <si>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</si>
  <si>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</si>
  <si>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</si>
  <si>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</si>
  <si>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</si>
  <si>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</si>
  <si>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</si>
  <si>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</si>
  <si>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</si>
  <si>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</si>
  <si>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</si>
  <si>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</si>
  <si>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</si>
  <si>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</si>
  <si>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</si>
  <si>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</si>
  <si>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</si>
  <si>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</si>
  <si>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</si>
  <si>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</si>
  <si>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</si>
  <si>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</si>
  <si>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</si>
  <si>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</si>
  <si>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</si>
  <si>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</si>
  <si>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</si>
  <si>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</si>
  <si>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</si>
  <si>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</si>
  <si>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</si>
  <si>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</si>
  <si>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</si>
  <si>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</si>
  <si>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</si>
  <si>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</si>
  <si>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</si>
  <si>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</si>
  <si>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</si>
  <si>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</si>
  <si>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</si>
  <si>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</si>
  <si>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</si>
  <si>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</si>
  <si>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</si>
  <si>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</si>
  <si>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</si>
  <si>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</si>
  <si>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</si>
  <si>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</si>
  <si>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</si>
  <si>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</si>
  <si>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</si>
  <si>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</si>
  <si>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</si>
  <si>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</si>
  <si>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</si>
  <si>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</si>
  <si>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</si>
  <si>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</si>
  <si>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</si>
  <si>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</si>
  <si>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</si>
  <si>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</si>
  <si>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</si>
  <si>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</si>
  <si>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</si>
  <si>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</si>
  <si>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</si>
  <si>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</si>
  <si>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</si>
  <si>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</si>
  <si>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</si>
  <si>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</si>
  <si>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</si>
  <si>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</si>
  <si>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</si>
  <si>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</si>
  <si>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</si>
  <si>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</si>
  <si>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</si>
  <si>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</si>
  <si>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</si>
  <si>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</si>
  <si>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</si>
  <si>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</si>
  <si>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</si>
  <si>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</si>
  <si>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</si>
  <si>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</si>
  <si>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</si>
  <si>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</si>
  <si>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</si>
  <si>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</si>
  <si>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</si>
  <si>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</si>
  <si>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</si>
  <si>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</si>
  <si>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</si>
  <si>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</si>
  <si>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</si>
  <si>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</si>
  <si>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</si>
  <si>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</si>
  <si>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</si>
  <si>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</si>
  <si>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</si>
  <si>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</si>
  <si>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</si>
  <si>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</si>
  <si>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</si>
  <si>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</si>
  <si>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</si>
  <si>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</si>
  <si>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</si>
  <si>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</si>
  <si>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</si>
  <si>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</si>
  <si>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</si>
  <si>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</si>
  <si>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</si>
  <si>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</si>
  <si>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</si>
  <si>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</si>
  <si>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</si>
  <si>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</si>
  <si>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</si>
  <si>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</si>
  <si>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</si>
  <si>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</si>
  <si>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</si>
  <si>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</si>
  <si>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</si>
  <si>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</si>
  <si>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</si>
  <si>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</si>
  <si>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</si>
  <si>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</si>
  <si>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</si>
  <si>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</si>
  <si>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</si>
  <si>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</si>
  <si>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</si>
  <si>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</si>
  <si>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</si>
  <si>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</si>
  <si>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</si>
  <si>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</si>
  <si>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</si>
  <si>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</si>
  <si>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</si>
  <si>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</si>
  <si>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</si>
  <si>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</si>
  <si>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</si>
  <si>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</si>
  <si>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</si>
  <si>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</si>
  <si>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</si>
  <si>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</si>
  <si>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</si>
  <si>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</si>
  <si>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</si>
  <si>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</si>
  <si>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</si>
  <si>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</si>
  <si>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</si>
  <si>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</si>
  <si>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</si>
  <si>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</si>
  <si>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</si>
  <si>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</si>
  <si>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</si>
  <si>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</si>
  <si>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</si>
  <si>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</si>
  <si>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</si>
  <si>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</si>
  <si>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</si>
  <si>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</si>
  <si>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</si>
  <si>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</si>
  <si>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</si>
  <si>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</si>
  <si>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</si>
  <si>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</si>
  <si>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</si>
  <si>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</si>
  <si>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</si>
  <si>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</si>
  <si>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</si>
  <si>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</si>
  <si>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</si>
  <si>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</si>
  <si>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</si>
  <si>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</si>
  <si>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</si>
  <si>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</si>
  <si>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</si>
  <si>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</si>
  <si>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</si>
  <si>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</si>
  <si>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</si>
  <si>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</si>
  <si>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</si>
  <si>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</si>
  <si>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</si>
  <si>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</si>
  <si>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</si>
  <si>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</si>
  <si>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</si>
  <si>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</si>
  <si>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</si>
  <si>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</si>
  <si>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</si>
  <si>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</si>
  <si>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</si>
  <si>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</si>
  <si>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</si>
  <si>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</si>
  <si>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</si>
  <si>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</si>
  <si>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</si>
  <si>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</si>
  <si>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</si>
  <si>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</si>
  <si>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</si>
  <si>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</si>
  <si>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</si>
  <si>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</si>
  <si>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</si>
  <si>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</si>
  <si>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</si>
  <si>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</si>
  <si>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</si>
  <si>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</si>
  <si>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</si>
  <si>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</si>
  <si>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</si>
  <si>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</si>
  <si>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</si>
  <si>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</si>
  <si>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</si>
  <si>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</si>
  <si>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</si>
  <si>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</si>
  <si>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</si>
  <si>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</si>
  <si>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</si>
  <si>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</si>
  <si>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</si>
  <si>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</si>
  <si>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</si>
  <si>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</si>
  <si>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</si>
  <si>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</si>
  <si>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</si>
  <si>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</si>
  <si>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</si>
  <si>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</si>
  <si>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</si>
  <si>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</si>
  <si>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</si>
  <si>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</si>
  <si>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</si>
  <si>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</si>
  <si>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</si>
  <si>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</si>
  <si>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</si>
  <si>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</si>
  <si>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</si>
  <si>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</si>
  <si>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</si>
  <si>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</si>
  <si>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</si>
  <si>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</si>
  <si>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</si>
  <si>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</si>
  <si>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</si>
  <si>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</si>
  <si>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</si>
  <si>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</si>
  <si>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</si>
  <si>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</si>
  <si>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</si>
  <si>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</si>
  <si>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</si>
  <si>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</si>
  <si>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</si>
  <si>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</si>
  <si>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</si>
  <si>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</si>
  <si>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</si>
  <si>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</si>
  <si>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</si>
  <si>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</si>
  <si>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</si>
  <si>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</si>
  <si>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</si>
  <si>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</si>
  <si>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</si>
  <si>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</si>
  <si>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</si>
  <si>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</si>
  <si>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</si>
  <si>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</si>
  <si>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</si>
  <si>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</si>
  <si>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</si>
  <si>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</si>
  <si>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</si>
  <si>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</si>
  <si>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</si>
  <si>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</si>
  <si>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</si>
  <si>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</si>
  <si>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</si>
  <si>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</si>
  <si>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</si>
  <si>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</si>
  <si>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</si>
  <si>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</si>
  <si>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</si>
  <si>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</si>
  <si>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</si>
  <si>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</si>
  <si>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</si>
  <si>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</si>
  <si>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</si>
  <si>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</si>
  <si>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</si>
  <si>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</si>
  <si>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</si>
  <si>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</si>
  <si>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</si>
  <si>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</si>
  <si>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</si>
  <si>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</si>
  <si>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</si>
  <si>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</si>
  <si>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</si>
  <si>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</si>
  <si>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</si>
  <si>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</si>
  <si>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</si>
  <si>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</si>
  <si>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</si>
  <si>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</si>
  <si>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</si>
  <si>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</si>
  <si>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</si>
  <si>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</si>
  <si>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</si>
  <si>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</si>
  <si>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</si>
  <si>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</si>
  <si>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</si>
  <si>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</si>
  <si>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</si>
  <si>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</si>
  <si>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</si>
  <si>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</si>
  <si>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</si>
  <si>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</si>
  <si>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</si>
  <si>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</si>
  <si>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</si>
  <si>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</si>
  <si>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</si>
  <si>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</si>
  <si>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</si>
  <si>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</si>
  <si>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</si>
  <si>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</si>
  <si>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</si>
  <si>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</si>
  <si>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</si>
  <si>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</si>
  <si>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</si>
  <si>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</si>
  <si>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</si>
  <si>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</si>
  <si>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</si>
  <si>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</si>
  <si>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</si>
  <si>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</si>
  <si>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</si>
  <si>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</si>
  <si>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</si>
  <si>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</si>
  <si>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</si>
  <si>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</si>
  <si>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</si>
  <si>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</si>
  <si>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</si>
  <si>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</si>
  <si>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</si>
  <si>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</si>
  <si>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</si>
  <si>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</si>
  <si>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</si>
  <si>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</si>
  <si>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</si>
  <si>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</si>
  <si>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</si>
  <si>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</si>
  <si>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</si>
  <si>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</si>
  <si>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</si>
  <si>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</si>
  <si>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</si>
  <si>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</si>
  <si>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</si>
  <si>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</si>
  <si>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</si>
  <si>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</si>
  <si>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</si>
  <si>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</si>
  <si>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</si>
  <si>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</si>
  <si>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</si>
  <si>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</si>
  <si>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</si>
  <si>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</si>
  <si>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</si>
  <si>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</si>
  <si>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</si>
  <si>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</si>
  <si>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</si>
  <si>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</si>
  <si>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</si>
  <si>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</si>
  <si>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</si>
  <si>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</si>
  <si>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</si>
  <si>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</si>
  <si>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</si>
  <si>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</si>
  <si>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</si>
  <si>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</si>
  <si>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</si>
  <si>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</si>
  <si>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</si>
  <si>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</si>
  <si>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</si>
  <si>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</si>
  <si>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</si>
  <si>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</si>
  <si>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</si>
  <si>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</si>
  <si>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</si>
  <si>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</si>
  <si>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</si>
  <si>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</si>
  <si>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</si>
  <si>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</si>
  <si>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</si>
  <si>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</si>
  <si>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</si>
  <si>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</si>
  <si>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</si>
  <si>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</si>
  <si>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</si>
  <si>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</si>
  <si>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</si>
  <si>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</si>
  <si>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</si>
  <si>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</si>
  <si>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</si>
  <si>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</si>
  <si>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</si>
  <si>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</si>
  <si>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</si>
  <si>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</si>
  <si>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</si>
  <si>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</si>
  <si>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</si>
  <si>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</si>
  <si>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</si>
  <si>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</si>
  <si>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</si>
  <si>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</si>
  <si>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</si>
  <si>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</si>
  <si>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</si>
  <si>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</si>
  <si>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</si>
  <si>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</si>
  <si>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</si>
  <si>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</si>
  <si>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</si>
  <si>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</si>
  <si>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</si>
  <si>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</si>
  <si>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</si>
  <si>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</si>
  <si>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</si>
  <si>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</si>
  <si>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</si>
  <si>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</si>
  <si>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</si>
  <si>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</si>
  <si>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</si>
  <si>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</si>
  <si>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</si>
  <si>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</si>
  <si>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</si>
  <si>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</si>
  <si>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</si>
  <si>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</si>
  <si>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</si>
  <si>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</si>
  <si>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</si>
  <si>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</si>
  <si>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</si>
  <si>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</si>
  <si>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</si>
  <si>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</si>
  <si>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</si>
  <si>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</si>
  <si>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</si>
  <si>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</si>
  <si>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</si>
  <si>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</si>
  <si>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</si>
  <si>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</si>
  <si>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</si>
  <si>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</si>
  <si>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</si>
  <si>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</si>
  <si>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</si>
  <si>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</si>
  <si>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</si>
  <si>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</si>
  <si>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</si>
  <si>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</si>
  <si>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</si>
  <si>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</si>
  <si>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</si>
  <si>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</si>
  <si>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</si>
  <si>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</si>
  <si>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</si>
  <si>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</si>
  <si>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</si>
  <si>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</si>
  <si>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</si>
  <si>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</si>
  <si>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</si>
  <si>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</si>
  <si>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</si>
  <si>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</si>
  <si>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</si>
  <si>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</si>
  <si>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</si>
  <si>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</si>
  <si>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</si>
  <si>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</si>
  <si>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</si>
  <si>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</si>
  <si>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</si>
  <si>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</si>
  <si>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</si>
  <si>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</si>
  <si>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</si>
  <si>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</si>
  <si>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</si>
  <si>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</si>
  <si>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</si>
  <si>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</si>
  <si>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</si>
  <si>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</si>
  <si>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</si>
  <si>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</si>
  <si>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</si>
  <si>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</si>
  <si>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</si>
  <si>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</si>
  <si>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</si>
  <si>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</si>
  <si>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</si>
  <si>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</si>
  <si>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</si>
  <si>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</si>
  <si>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</si>
  <si>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</si>
  <si>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</si>
  <si>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</si>
  <si>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</si>
  <si>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</si>
  <si>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</si>
  <si>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</si>
  <si>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</si>
  <si>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</si>
  <si>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</si>
  <si>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</si>
  <si>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</si>
  <si>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</si>
  <si>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</si>
  <si>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</si>
  <si>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</si>
  <si>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</si>
  <si>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</si>
  <si>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</si>
  <si>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</si>
  <si>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</si>
  <si>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</si>
  <si>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</si>
  <si>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</si>
  <si>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</si>
  <si>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</si>
  <si>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</si>
  <si>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</si>
  <si>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</si>
  <si>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</si>
  <si>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</si>
  <si>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</si>
  <si>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</si>
  <si>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</si>
  <si>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</si>
  <si>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</si>
  <si>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</si>
  <si>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</si>
  <si>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</si>
  <si>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</si>
  <si>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</si>
  <si>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</si>
  <si>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</si>
  <si>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</si>
  <si>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</si>
  <si>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</si>
  <si>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</si>
  <si>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</si>
  <si>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</si>
  <si>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</si>
  <si>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</si>
  <si>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</si>
  <si>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</si>
  <si>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</si>
  <si>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</si>
  <si>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</si>
  <si>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</si>
  <si>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</si>
  <si>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</si>
  <si>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</si>
  <si>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</si>
  <si>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</si>
  <si>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</si>
  <si>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</si>
  <si>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</si>
  <si>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</si>
  <si>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</si>
  <si>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</si>
  <si>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</si>
  <si>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</si>
  <si>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</si>
  <si>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</si>
  <si>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</si>
  <si>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</si>
  <si>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</si>
  <si>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</si>
  <si>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</si>
  <si>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</si>
  <si>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</si>
  <si>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</si>
  <si>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</si>
  <si>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</si>
  <si>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</si>
  <si>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</si>
  <si>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</si>
  <si>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</si>
  <si>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</si>
  <si>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</si>
  <si>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</si>
  <si>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</si>
  <si>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</si>
  <si>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</si>
  <si>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</si>
  <si>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</si>
  <si>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</si>
  <si>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</si>
  <si>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</si>
  <si>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</si>
  <si>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</si>
  <si>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</si>
  <si>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</si>
  <si>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</si>
  <si>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</si>
  <si>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</si>
  <si>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</si>
  <si>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</si>
  <si>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</si>
  <si>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</si>
  <si>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</si>
  <si>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</si>
  <si>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</si>
  <si>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</si>
  <si>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</si>
  <si>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</si>
  <si>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</si>
  <si>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</si>
  <si>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</si>
  <si>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</si>
  <si>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</si>
  <si>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</si>
  <si>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</si>
  <si>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</si>
  <si>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</si>
  <si>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</si>
  <si>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</si>
  <si>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</si>
  <si>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</si>
  <si>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</si>
  <si>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</si>
  <si>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</si>
  <si>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</si>
  <si>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</si>
  <si>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</si>
  <si>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</si>
  <si>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</si>
  <si>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</si>
  <si>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</si>
  <si>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</si>
  <si>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</si>
  <si>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</si>
  <si>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</si>
  <si>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</si>
  <si>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</si>
  <si>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</si>
  <si>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</si>
  <si>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</si>
  <si>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</si>
  <si>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</si>
  <si>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</si>
  <si>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</si>
  <si>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</si>
  <si>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</si>
  <si>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</si>
  <si>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</si>
  <si>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</si>
  <si>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</si>
  <si>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</si>
  <si>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</si>
  <si>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</si>
  <si>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</si>
  <si>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</si>
  <si>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</si>
  <si>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</si>
  <si>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</si>
  <si>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</si>
  <si>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</si>
  <si>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</si>
  <si>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</si>
  <si>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</si>
  <si>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</si>
  <si>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</si>
  <si>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</si>
  <si>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</si>
  <si>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</si>
  <si>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</si>
  <si>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</si>
  <si>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</si>
  <si>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</si>
  <si>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</si>
  <si>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</si>
  <si>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</si>
  <si>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</si>
  <si>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</si>
  <si>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</si>
  <si>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</si>
  <si>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</si>
  <si>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</si>
  <si>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</si>
  <si>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</si>
  <si>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</si>
  <si>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</si>
  <si>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</si>
  <si>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</si>
  <si>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</si>
  <si>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</si>
  <si>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</si>
  <si>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</si>
  <si>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</si>
  <si>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</si>
  <si>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</si>
  <si>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</si>
  <si>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</si>
  <si>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</si>
  <si>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</si>
  <si>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</si>
  <si>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</si>
  <si>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</si>
  <si>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</si>
  <si>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</si>
  <si>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</si>
  <si>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</si>
  <si>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</si>
  <si>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</si>
  <si>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</si>
  <si>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</si>
  <si>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</si>
  <si>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</si>
  <si>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</si>
  <si>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</si>
  <si>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</si>
  <si>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</si>
  <si>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</si>
  <si>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</si>
  <si>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</si>
  <si>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</si>
  <si>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</si>
  <si>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</si>
  <si>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</si>
  <si>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</si>
  <si>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</si>
  <si>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</si>
  <si>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</si>
  <si>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</si>
  <si>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</si>
  <si>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</si>
  <si>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</si>
  <si>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</si>
  <si>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</si>
  <si>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</si>
  <si>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</si>
  <si>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</si>
  <si>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</si>
  <si>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</si>
  <si>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</si>
  <si>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</si>
  <si>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</si>
  <si>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</si>
  <si>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</si>
  <si>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</si>
  <si>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</si>
  <si>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</si>
  <si>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</si>
  <si>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</si>
  <si>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</si>
  <si>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</si>
  <si>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</si>
  <si>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</si>
  <si>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</si>
  <si>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</si>
  <si>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</si>
  <si>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</si>
  <si>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</si>
  <si>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</si>
  <si>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</si>
  <si>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</si>
  <si>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</si>
  <si>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</si>
  <si>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</si>
  <si>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</si>
  <si>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</si>
  <si>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</si>
  <si>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</si>
  <si>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</si>
  <si>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</si>
  <si>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</si>
  <si>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</si>
  <si>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</si>
  <si>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</si>
  <si>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</si>
  <si>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</si>
  <si>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</si>
  <si>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</si>
  <si>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</si>
  <si>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</si>
  <si>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</si>
  <si>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</si>
  <si>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</si>
  <si>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</si>
  <si>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</si>
  <si>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</si>
  <si>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</si>
  <si>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</si>
  <si>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</si>
  <si>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</si>
  <si>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</si>
  <si>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</si>
  <si>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</si>
  <si>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</si>
  <si>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</si>
  <si>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</si>
  <si>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</si>
  <si>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</si>
  <si>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</si>
  <si>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</si>
  <si>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</si>
  <si>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</si>
  <si>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</si>
  <si>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</si>
  <si>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</si>
  <si>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</si>
  <si>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</si>
  <si>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</si>
  <si>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</si>
  <si>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</si>
  <si>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</si>
  <si>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</si>
  <si>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</si>
  <si>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</si>
  <si>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</si>
  <si>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</si>
  <si>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</si>
  <si>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</si>
  <si>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</si>
  <si>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</si>
  <si>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</si>
  <si>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</si>
  <si>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</si>
  <si>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</si>
  <si>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</si>
  <si>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</si>
  <si>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</si>
  <si>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</si>
  <si>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</si>
  <si>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</si>
  <si>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</si>
  <si>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</si>
  <si>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</si>
  <si>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</si>
  <si>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</si>
  <si>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</si>
  <si>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</si>
  <si>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</si>
  <si>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</si>
  <si>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</si>
  <si>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</si>
  <si>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</si>
  <si>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</si>
  <si>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</si>
  <si>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</si>
  <si>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</si>
  <si>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</si>
  <si>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</si>
  <si>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</si>
  <si>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</si>
  <si>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</si>
  <si>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</si>
  <si>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</si>
  <si>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</si>
  <si>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</si>
  <si>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</si>
  <si>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</si>
  <si>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</si>
  <si>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</si>
  <si>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</si>
  <si>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</si>
  <si>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</si>
  <si>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</si>
  <si>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</si>
  <si>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</si>
  <si>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</si>
  <si>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</si>
  <si>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</si>
  <si>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</si>
  <si>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</si>
  <si>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</si>
  <si>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</si>
  <si>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</si>
  <si>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</si>
  <si>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</si>
  <si>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</si>
  <si>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</si>
  <si>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</si>
  <si>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</si>
  <si>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</si>
  <si>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</si>
  <si>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</si>
  <si>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</si>
  <si>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</si>
  <si>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</si>
  <si>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</si>
  <si>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</si>
  <si>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</si>
  <si>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</si>
  <si>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</si>
  <si>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</si>
  <si>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</si>
  <si>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</si>
  <si>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</si>
  <si>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</si>
  <si>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</si>
  <si>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</si>
  <si>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</si>
  <si>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</si>
  <si>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</si>
  <si>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</si>
  <si>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</si>
  <si>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</si>
  <si>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</si>
  <si>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</si>
  <si>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</si>
  <si>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</si>
  <si>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</si>
  <si>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</si>
  <si>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</si>
  <si>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</si>
  <si>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</si>
  <si>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</si>
  <si>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</si>
  <si>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</si>
  <si>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</si>
  <si>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</si>
  <si>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</si>
  <si>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</si>
  <si>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</si>
  <si>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</si>
  <si>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</si>
  <si>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</si>
  <si>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</si>
  <si>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</si>
  <si>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</si>
  <si>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</si>
  <si>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</si>
  <si>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</si>
  <si>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</si>
  <si>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</si>
  <si>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</si>
  <si>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</si>
  <si>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</si>
  <si>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</si>
  <si>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</si>
  <si>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</si>
  <si>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</si>
  <si>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</si>
  <si>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</si>
  <si>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</si>
  <si>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</si>
  <si>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</si>
  <si>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</si>
  <si>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</si>
  <si>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</si>
  <si>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</si>
  <si>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</si>
  <si>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</si>
  <si>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</si>
  <si>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</si>
  <si>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</si>
  <si>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</si>
  <si>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</si>
  <si>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</si>
  <si>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</si>
  <si>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</si>
  <si>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</si>
  <si>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</si>
  <si>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</si>
  <si>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</si>
  <si>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</si>
  <si>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</si>
  <si>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</si>
  <si>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</si>
  <si>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</si>
  <si>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</si>
  <si>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</si>
  <si>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</si>
  <si>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</si>
  <si>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</si>
  <si>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</si>
  <si>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</si>
  <si>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</si>
  <si>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</si>
  <si>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</si>
  <si>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</si>
  <si>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</si>
  <si>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</si>
  <si>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</si>
  <si>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</si>
  <si>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</si>
  <si>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</si>
  <si>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</si>
  <si>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</si>
  <si>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</si>
  <si>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</si>
  <si>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</si>
  <si>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</si>
  <si>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</si>
  <si>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</si>
  <si>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</si>
  <si>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</si>
  <si>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</si>
  <si>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</si>
  <si>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</si>
  <si>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</si>
  <si>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</si>
  <si>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</si>
  <si>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</si>
  <si>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</si>
  <si>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</si>
  <si>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</si>
  <si>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</si>
  <si>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</si>
  <si>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</si>
  <si>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</si>
  <si>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</si>
  <si>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</si>
  <si>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</si>
  <si>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</si>
  <si>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</si>
  <si>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</si>
  <si>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</si>
  <si>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</si>
  <si>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</si>
  <si>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</si>
  <si>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</si>
  <si>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</si>
  <si>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</si>
  <si>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</si>
  <si>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</si>
  <si>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</si>
  <si>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</si>
  <si>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</si>
  <si>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</si>
  <si>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</si>
  <si>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</si>
  <si>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</si>
  <si>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</si>
  <si>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</si>
  <si>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</si>
  <si>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</si>
  <si>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</si>
  <si>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</si>
  <si>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</si>
  <si>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</si>
  <si>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</si>
  <si>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</si>
  <si>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</si>
  <si>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</si>
  <si>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</si>
  <si>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</si>
  <si>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</si>
  <si>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</si>
  <si>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</si>
  <si>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</si>
  <si>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</si>
  <si>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</si>
  <si>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</si>
  <si>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</si>
  <si>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</si>
  <si>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</si>
  <si>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</si>
  <si>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</si>
  <si>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</si>
  <si>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</si>
  <si>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</si>
  <si>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</si>
  <si>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</si>
  <si>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</si>
  <si>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</si>
  <si>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</si>
  <si>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</si>
  <si>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</si>
  <si>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</si>
  <si>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</si>
  <si>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</si>
  <si>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</si>
  <si>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</si>
  <si>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</si>
  <si>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</si>
  <si>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</si>
  <si>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</si>
  <si>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</si>
  <si>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</si>
  <si>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</si>
  <si>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</si>
  <si>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</si>
  <si>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</si>
  <si>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</si>
  <si>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</si>
  <si>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</si>
  <si>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</si>
  <si>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</si>
  <si>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</si>
  <si>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</si>
  <si>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</si>
  <si>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</si>
  <si>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</si>
  <si>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</si>
  <si>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</si>
  <si>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</si>
  <si>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</si>
  <si>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</si>
  <si>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</si>
  <si>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</si>
  <si>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</si>
  <si>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</si>
  <si>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</si>
  <si>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</si>
  <si>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</si>
  <si>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</si>
  <si>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</si>
  <si>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</si>
  <si>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</si>
  <si>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</si>
  <si>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</si>
  <si>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</si>
  <si>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</si>
  <si>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</si>
  <si>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</si>
  <si>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</si>
  <si>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</si>
  <si>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</si>
  <si>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</si>
  <si>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</si>
  <si>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</si>
  <si>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</si>
  <si>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</si>
  <si>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</si>
  <si>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</si>
  <si>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</si>
  <si>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</si>
  <si>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</si>
  <si>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</si>
  <si>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</si>
  <si>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</si>
  <si>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</si>
  <si>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</si>
  <si>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</si>
  <si>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</si>
  <si>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</si>
  <si>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</si>
  <si>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</si>
  <si>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</si>
  <si>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</si>
  <si>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</si>
  <si>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</si>
  <si>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</si>
  <si>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</si>
  <si>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</si>
  <si>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</si>
  <si>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</si>
  <si>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</si>
  <si>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</si>
  <si>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</si>
  <si>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</si>
  <si>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</si>
  <si>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</si>
  <si>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</si>
  <si>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</si>
  <si>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</si>
  <si>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</si>
  <si>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</si>
  <si>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</si>
  <si>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</si>
  <si>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</si>
  <si>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</si>
  <si>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</si>
  <si>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</si>
  <si>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</si>
  <si>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</si>
  <si>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</si>
  <si>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</si>
  <si>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</si>
  <si>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</si>
  <si>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</si>
  <si>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</si>
  <si>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</si>
  <si>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</si>
  <si>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</si>
  <si>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</si>
  <si>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</si>
  <si>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</si>
  <si>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</si>
  <si>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</si>
  <si>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</si>
  <si>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</si>
  <si>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</si>
  <si>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</si>
  <si>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</si>
  <si>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</si>
  <si>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</si>
  <si>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</si>
  <si>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</si>
  <si>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</si>
  <si>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</si>
  <si>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</si>
  <si>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</si>
  <si>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</si>
  <si>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</si>
  <si>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</si>
  <si>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</si>
  <si>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</si>
  <si>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</si>
  <si>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</si>
  <si>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</si>
  <si>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</si>
  <si>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</si>
  <si>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</si>
  <si>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</si>
  <si>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</si>
  <si>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</si>
  <si>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</si>
  <si>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</si>
  <si>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</si>
  <si>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</si>
  <si>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</si>
  <si>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</si>
  <si>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</si>
  <si>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</si>
  <si>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</si>
  <si>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</si>
  <si>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</si>
  <si>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</si>
  <si>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</si>
  <si>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</si>
  <si>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</si>
  <si>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</si>
  <si>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</si>
  <si>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</si>
  <si>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</si>
  <si>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</si>
  <si>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</si>
  <si>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</si>
  <si>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</si>
  <si>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</si>
  <si>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</si>
  <si>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</si>
  <si>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</si>
  <si>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</si>
  <si>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</si>
  <si>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</si>
  <si>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</si>
  <si>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</si>
  <si>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</si>
  <si>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</si>
  <si>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</si>
  <si>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</si>
  <si>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</si>
  <si>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</si>
  <si>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</si>
  <si>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</si>
  <si>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</si>
  <si>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</si>
  <si>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</si>
  <si>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</si>
  <si>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</si>
  <si>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</si>
  <si>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</si>
  <si>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</si>
  <si>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</si>
  <si>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</si>
  <si>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</si>
  <si>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</si>
  <si>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</si>
  <si>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</si>
  <si>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</si>
  <si>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</si>
  <si>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</si>
  <si>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</si>
  <si>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</si>
  <si>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</si>
  <si>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</si>
  <si>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</si>
  <si>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</si>
  <si>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</si>
  <si>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</si>
  <si>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</si>
  <si>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</si>
  <si>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</si>
  <si>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</si>
  <si>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</si>
  <si>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</si>
  <si>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</si>
  <si>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</si>
  <si>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</si>
  <si>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</si>
  <si>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</si>
  <si>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</si>
  <si>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</si>
  <si>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</si>
  <si>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</si>
  <si>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</si>
  <si>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</si>
  <si>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</si>
  <si>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</si>
  <si>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</si>
  <si>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</si>
  <si>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</si>
  <si>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</si>
  <si>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</si>
  <si>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</si>
  <si>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</si>
  <si>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</si>
  <si>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</si>
  <si>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</si>
  <si>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</si>
  <si>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</si>
  <si>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</si>
  <si>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</si>
  <si>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</si>
  <si>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</si>
  <si>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</si>
  <si>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</si>
  <si>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</si>
  <si>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</si>
  <si>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</si>
  <si>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</si>
  <si>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</si>
  <si>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</si>
  <si>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</si>
  <si>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</si>
  <si>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</si>
  <si>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</si>
  <si>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</si>
  <si>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</si>
  <si>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</si>
  <si>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</si>
  <si>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</si>
  <si>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</si>
  <si>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</si>
  <si>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</si>
  <si>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</si>
  <si>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</si>
  <si>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</si>
  <si>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</si>
  <si>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</si>
  <si>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</si>
  <si>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</si>
  <si>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</si>
  <si>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</si>
  <si>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</si>
  <si>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</si>
  <si>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</si>
  <si>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</si>
  <si>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</si>
  <si>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</si>
  <si>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</si>
  <si>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</si>
  <si>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</si>
  <si>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</si>
  <si>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</si>
  <si>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</si>
  <si>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</si>
  <si>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</si>
  <si>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</si>
  <si>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</si>
  <si>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</si>
  <si>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</si>
  <si>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</si>
  <si>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</si>
  <si>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</si>
  <si>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</si>
  <si>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</si>
  <si>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</si>
  <si>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</si>
  <si>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</si>
  <si>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</si>
  <si>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</si>
  <si>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</si>
  <si>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</si>
  <si>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</si>
  <si>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</si>
  <si>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</si>
  <si>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</si>
  <si>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</si>
  <si>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</si>
  <si>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</si>
  <si>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</si>
  <si>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</si>
  <si>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</si>
  <si>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</si>
  <si>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</si>
  <si>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</si>
  <si>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</si>
  <si>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</si>
  <si>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</si>
  <si>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</si>
  <si>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</si>
  <si>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</si>
  <si>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</si>
  <si>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</si>
  <si>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</si>
  <si>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</si>
  <si>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</si>
  <si>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</si>
  <si>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</si>
  <si>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</si>
  <si>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</si>
  <si>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</si>
  <si>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</si>
  <si>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</si>
  <si>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</si>
  <si>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</si>
  <si>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</si>
  <si>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</si>
  <si>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</si>
  <si>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</si>
  <si>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</si>
  <si>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</si>
  <si>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</si>
  <si>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</si>
  <si>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</si>
  <si>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</si>
  <si>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</si>
  <si>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</si>
  <si>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</si>
  <si>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</si>
  <si>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</si>
  <si>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</si>
  <si>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</si>
  <si>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</si>
  <si>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</si>
  <si>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</si>
  <si>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</si>
  <si>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</si>
  <si>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</si>
  <si>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</si>
  <si>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</si>
  <si>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</si>
  <si>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</si>
  <si>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</si>
  <si>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</si>
  <si>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</si>
  <si>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</si>
  <si>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</si>
  <si>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</si>
  <si>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</si>
  <si>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</si>
  <si>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</si>
  <si>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</si>
  <si>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</si>
  <si>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</si>
  <si>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</si>
  <si>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</si>
  <si>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</si>
  <si>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</si>
  <si>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</si>
  <si>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</si>
  <si>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</si>
  <si>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</si>
  <si>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</si>
  <si>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</si>
  <si>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</si>
  <si>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</si>
  <si>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</si>
  <si>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</si>
  <si>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</si>
  <si>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</si>
  <si>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</si>
  <si>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</si>
  <si>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</si>
  <si>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</si>
  <si>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</si>
  <si>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</si>
  <si>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</si>
  <si>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</si>
  <si>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</si>
  <si>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</si>
  <si>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</si>
  <si>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</si>
  <si>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</si>
  <si>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</si>
  <si>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</si>
  <si>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</si>
  <si>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</si>
  <si>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</si>
  <si>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</si>
  <si>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</si>
  <si>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</si>
  <si>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</si>
  <si>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</si>
  <si>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</si>
  <si>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</si>
  <si>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</si>
  <si>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</si>
  <si>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</si>
  <si>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</si>
  <si>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</si>
  <si>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</si>
  <si>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</si>
  <si>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</si>
  <si>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</si>
  <si>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</si>
  <si>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</si>
  <si>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</si>
  <si>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</si>
  <si>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</si>
  <si>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</si>
  <si>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</si>
  <si>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</si>
  <si>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</si>
  <si>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</si>
  <si>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</si>
  <si>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</si>
  <si>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</si>
  <si>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</si>
  <si>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</si>
  <si>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</si>
  <si>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</si>
  <si>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</si>
  <si>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</si>
  <si>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</si>
  <si>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</si>
  <si>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</si>
  <si>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</si>
  <si>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</si>
  <si>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</si>
  <si>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</si>
  <si>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</si>
  <si>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</si>
  <si>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</si>
  <si>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</si>
  <si>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</si>
  <si>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</si>
  <si>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</si>
  <si>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</si>
  <si>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</si>
  <si>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</si>
  <si>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</si>
  <si>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</si>
  <si>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</si>
  <si>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</si>
  <si>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</si>
  <si>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</si>
  <si>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</si>
  <si>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</si>
  <si>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</si>
  <si>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</si>
  <si>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</si>
  <si>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</si>
  <si>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</si>
  <si>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</si>
  <si>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</si>
  <si>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</si>
  <si>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</si>
  <si>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</si>
  <si>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</si>
  <si>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</si>
  <si>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</si>
  <si>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</si>
  <si>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</si>
  <si>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</si>
  <si>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</si>
  <si>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</si>
  <si>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</si>
  <si>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</si>
  <si>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</si>
  <si>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</si>
  <si>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</si>
  <si>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</si>
  <si>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</si>
  <si>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</si>
  <si>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</si>
  <si>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</si>
  <si>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</si>
  <si>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</si>
  <si>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</si>
  <si>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</si>
  <si>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</si>
  <si>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</si>
  <si>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</si>
  <si>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</si>
  <si>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</si>
  <si>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</si>
  <si>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</si>
  <si>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</si>
  <si>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</si>
  <si>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</si>
  <si>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</si>
  <si>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</si>
  <si>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</si>
  <si>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</si>
  <si>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</si>
  <si>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</si>
  <si>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</si>
  <si>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</si>
  <si>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</si>
  <si>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</si>
  <si>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</si>
  <si>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</si>
  <si>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</si>
  <si>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</si>
  <si>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</si>
  <si>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</si>
  <si>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</si>
  <si>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</si>
  <si>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</si>
  <si>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</si>
  <si>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</si>
  <si>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</si>
  <si>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</si>
  <si>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</si>
  <si>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</si>
  <si>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</si>
  <si>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</si>
  <si>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</si>
  <si>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</si>
  <si>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</si>
  <si>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</si>
  <si>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</si>
  <si>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</si>
  <si>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</si>
  <si>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</si>
  <si>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</si>
  <si>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</si>
  <si>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</si>
  <si>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</si>
  <si>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</si>
  <si>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</si>
  <si>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</si>
  <si>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</si>
  <si>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</si>
  <si>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</si>
  <si>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</si>
  <si>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</si>
  <si>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</si>
  <si>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</si>
  <si>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</si>
  <si>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</si>
  <si>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</si>
  <si>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</si>
  <si>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</si>
  <si>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</si>
  <si>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</si>
  <si>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</si>
  <si>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</si>
  <si>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</si>
  <si>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</si>
  <si>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</si>
  <si>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</si>
  <si>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</si>
  <si>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</si>
  <si>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</si>
  <si>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</si>
  <si>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</si>
  <si>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</si>
  <si>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</si>
  <si>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</si>
  <si>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</si>
  <si>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</si>
  <si>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</si>
  <si>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</si>
  <si>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</si>
  <si>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</si>
  <si>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</si>
  <si>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</si>
  <si>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</si>
  <si>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</si>
  <si>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</si>
  <si>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</si>
  <si>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</si>
  <si>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</si>
  <si>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</si>
  <si>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</si>
  <si>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</si>
  <si>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</si>
  <si>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</si>
  <si>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</si>
  <si>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</si>
  <si>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</si>
  <si>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</si>
  <si>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</si>
  <si>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</si>
  <si>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</si>
  <si>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</si>
  <si>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</si>
  <si>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</si>
  <si>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</si>
  <si>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</si>
  <si>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</si>
  <si>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</si>
  <si>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</si>
  <si>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</si>
  <si>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</si>
  <si>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</si>
  <si>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</si>
  <si>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</si>
  <si>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</si>
  <si>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</si>
  <si>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</si>
  <si>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</si>
  <si>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</si>
  <si>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</si>
  <si>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</si>
  <si>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</si>
  <si>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</si>
  <si>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</si>
  <si>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</si>
  <si>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</si>
  <si>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</si>
  <si>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</si>
  <si>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</si>
  <si>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</si>
  <si>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</si>
  <si>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</si>
  <si>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</si>
  <si>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</si>
  <si>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</si>
  <si>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</si>
  <si>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</si>
  <si>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</si>
  <si>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</si>
  <si>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</si>
  <si>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</si>
  <si>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</si>
  <si>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</si>
  <si>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</si>
  <si>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</si>
  <si>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</si>
  <si>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</si>
  <si>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</si>
  <si>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</si>
  <si>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</si>
  <si>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</si>
  <si>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</si>
  <si>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</si>
  <si>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</si>
  <si>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</si>
  <si>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</si>
  <si>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</si>
  <si>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</si>
  <si>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</si>
  <si>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</si>
  <si>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</si>
  <si>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</si>
  <si>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</si>
  <si>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</si>
  <si>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</si>
  <si>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</si>
  <si>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</si>
  <si>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</si>
  <si>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</si>
  <si>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</si>
  <si>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</si>
  <si>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</si>
  <si>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</si>
  <si>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</si>
  <si>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</si>
  <si>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</si>
  <si>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</si>
  <si>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</si>
  <si>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</si>
  <si>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</si>
  <si>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</si>
  <si>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</si>
  <si>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</si>
  <si>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</si>
  <si>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</si>
  <si>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</si>
  <si>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</si>
  <si>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</si>
  <si>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</si>
  <si>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</si>
  <si>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</si>
  <si>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</si>
  <si>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</si>
  <si>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</si>
  <si>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</si>
  <si>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</si>
  <si>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</si>
  <si>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</si>
  <si>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</si>
  <si>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</si>
  <si>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</si>
  <si>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</si>
  <si>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</si>
  <si>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</si>
  <si>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</si>
  <si>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</si>
  <si>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</si>
  <si>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</si>
  <si>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</si>
  <si>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</si>
  <si>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</si>
  <si>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</si>
  <si>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</si>
  <si>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</si>
  <si>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</si>
  <si>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</si>
  <si>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</si>
  <si>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</si>
  <si>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</si>
  <si>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</si>
  <si>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</si>
  <si>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</si>
  <si>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</si>
  <si>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</si>
  <si>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</si>
  <si>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</si>
  <si>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</si>
  <si>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</si>
  <si>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</si>
  <si>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</si>
  <si>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</si>
  <si>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</si>
  <si>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</si>
  <si>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</si>
  <si>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</si>
  <si>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</si>
  <si>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</si>
  <si>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</si>
  <si>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</si>
  <si>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</si>
  <si>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</si>
  <si>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</si>
  <si>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</si>
  <si>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</si>
  <si>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</si>
  <si>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</si>
  <si>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</si>
  <si>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</si>
  <si>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</si>
  <si>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</si>
  <si>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</si>
  <si>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</si>
  <si>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</si>
  <si>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</si>
  <si>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</si>
  <si>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</si>
  <si>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</si>
  <si>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</si>
  <si>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</si>
  <si>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</si>
  <si>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</si>
  <si>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</si>
  <si>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</si>
  <si>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</si>
  <si>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</si>
  <si>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</si>
  <si>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</si>
  <si>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</si>
  <si>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</si>
  <si>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</si>
  <si>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</si>
  <si>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</si>
  <si>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</si>
  <si>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</si>
  <si>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</si>
  <si>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</si>
  <si>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</si>
  <si>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</si>
  <si>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</si>
  <si>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</si>
  <si>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</si>
  <si>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</si>
  <si>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</si>
  <si>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</si>
  <si>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</si>
  <si>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</si>
  <si>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</si>
  <si>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</si>
  <si>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</si>
  <si>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</si>
  <si>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</si>
  <si>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</si>
  <si>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</si>
  <si>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</si>
  <si>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</si>
  <si>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</si>
  <si>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</si>
  <si>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</si>
  <si>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</si>
  <si>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</si>
  <si>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</si>
  <si>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</si>
  <si>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</si>
  <si>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</si>
  <si>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</si>
  <si>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</si>
  <si>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</si>
  <si>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</si>
  <si>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</si>
  <si>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</si>
  <si>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</si>
  <si>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</si>
  <si>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</si>
  <si>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</si>
  <si>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</si>
  <si>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</si>
  <si>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</si>
  <si>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</si>
  <si>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</si>
  <si>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</si>
  <si>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</si>
  <si>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</si>
  <si>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</si>
  <si>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</si>
  <si>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</si>
  <si>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</si>
  <si>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</si>
  <si>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</si>
  <si>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</si>
  <si>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</si>
  <si>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</si>
  <si>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</si>
  <si>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</si>
  <si>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</si>
  <si>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</si>
  <si>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</si>
  <si>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</si>
  <si>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</si>
  <si>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</si>
  <si>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</si>
  <si>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</si>
  <si>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</si>
  <si>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</si>
  <si>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</si>
  <si>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</si>
  <si>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</si>
  <si>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</si>
  <si>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</si>
  <si>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</si>
  <si>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</si>
  <si>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</si>
  <si>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</si>
  <si>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</si>
  <si>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</si>
  <si>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</si>
  <si>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</si>
  <si>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</si>
  <si>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</si>
  <si>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</si>
  <si>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</si>
  <si>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</si>
  <si>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</si>
  <si>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</si>
  <si>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</si>
  <si>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</si>
  <si>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</si>
  <si>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</si>
  <si>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</si>
  <si>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</si>
  <si>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</si>
  <si>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</si>
  <si>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</si>
  <si>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</si>
  <si>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</si>
  <si>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</si>
  <si>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</si>
  <si>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</si>
  <si>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</si>
  <si>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</si>
  <si>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</si>
  <si>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</si>
  <si>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</si>
  <si>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</si>
  <si>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</si>
  <si>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</si>
  <si>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</si>
  <si>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</si>
  <si>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</si>
  <si>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</si>
  <si>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</si>
  <si>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</si>
  <si>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</si>
  <si>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</si>
  <si>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</si>
  <si>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</si>
  <si>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</si>
  <si>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</si>
  <si>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</si>
  <si>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</si>
  <si>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</si>
  <si>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</si>
  <si>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</si>
  <si>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</si>
  <si>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</si>
  <si>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</si>
  <si>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</si>
  <si>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</si>
  <si>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</si>
  <si>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</si>
  <si>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</si>
  <si>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</si>
  <si>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</si>
  <si>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</si>
  <si>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</si>
  <si>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</si>
  <si>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</si>
  <si>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</si>
  <si>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</si>
  <si>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</si>
  <si>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</si>
  <si>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</si>
  <si>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</si>
  <si>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</si>
  <si>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</si>
  <si>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</si>
  <si>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</si>
  <si>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</si>
  <si>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</si>
  <si>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</si>
  <si>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</si>
  <si>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</si>
  <si>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</si>
  <si>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</si>
  <si>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</si>
  <si>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</si>
  <si>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</si>
  <si>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</si>
  <si>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</si>
  <si>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</si>
  <si>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</si>
  <si>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</si>
  <si>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</si>
  <si>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</si>
  <si>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</si>
  <si>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</si>
  <si>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</si>
  <si>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</si>
  <si>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</si>
  <si>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</si>
  <si>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</si>
  <si>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</si>
  <si>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</si>
  <si>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</si>
  <si>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</si>
  <si>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</si>
  <si>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</si>
  <si>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</si>
  <si>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</si>
  <si>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</si>
  <si>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</si>
  <si>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</si>
  <si>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</si>
  <si>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</si>
  <si>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</si>
  <si>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</si>
  <si>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</si>
  <si>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</si>
  <si>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</si>
  <si>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</si>
  <si>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</si>
  <si>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</si>
  <si>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</si>
  <si>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</si>
  <si>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</si>
  <si>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</si>
  <si>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</si>
  <si>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</si>
  <si>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</si>
  <si>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</si>
  <si>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</si>
  <si>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</si>
  <si>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</si>
  <si>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</si>
  <si>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</si>
  <si>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</si>
  <si>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</si>
  <si>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</si>
  <si>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</si>
  <si>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</si>
  <si>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</si>
  <si>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</si>
  <si>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</si>
  <si>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</si>
  <si>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</si>
  <si>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</si>
  <si>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</si>
  <si>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</si>
  <si>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</si>
  <si>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</si>
  <si>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</si>
  <si>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</si>
  <si>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</si>
  <si>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</si>
  <si>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</si>
  <si>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</si>
  <si>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</si>
  <si>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</si>
  <si>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</si>
  <si>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</si>
  <si>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</si>
  <si>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</si>
  <si>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</si>
  <si>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</si>
  <si>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</si>
  <si>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</si>
  <si>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</si>
  <si>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</si>
  <si>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</si>
  <si>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</si>
  <si>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</si>
  <si>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</si>
  <si>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</si>
  <si>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</si>
  <si>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</si>
  <si>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</si>
  <si>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</si>
  <si>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</si>
  <si>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</si>
  <si>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</si>
  <si>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</si>
  <si>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</si>
  <si>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</si>
  <si>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</si>
  <si>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</si>
  <si>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</si>
  <si>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</si>
  <si>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</si>
  <si>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</si>
  <si>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</si>
  <si>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</si>
  <si>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</si>
  <si>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</si>
  <si>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</si>
  <si>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</si>
  <si>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</si>
  <si>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</si>
  <si>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</si>
  <si>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</si>
  <si>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</si>
  <si>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</si>
  <si>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</si>
  <si>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</si>
  <si>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</si>
  <si>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</si>
  <si>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</si>
  <si>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</si>
  <si>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</si>
  <si>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</si>
  <si>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</si>
  <si>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</si>
  <si>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</si>
  <si>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</si>
  <si>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</si>
  <si>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</si>
  <si>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</si>
  <si>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</si>
  <si>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</si>
  <si>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</si>
  <si>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</si>
  <si>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</si>
  <si>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</si>
  <si>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</si>
  <si>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</si>
  <si>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</si>
  <si>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</si>
  <si>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</si>
  <si>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</si>
  <si>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</si>
  <si>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</si>
  <si>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</si>
  <si>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</si>
  <si>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</si>
  <si>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</si>
  <si>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</si>
  <si>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</si>
  <si>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</si>
  <si>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</si>
  <si>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</si>
  <si>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</si>
  <si>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</si>
  <si>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</si>
  <si>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</si>
  <si>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</si>
  <si>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</si>
  <si>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</si>
  <si>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</si>
  <si>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</si>
  <si>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</si>
  <si>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</si>
  <si>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</si>
  <si>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</si>
  <si>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</si>
  <si>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</si>
  <si>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</si>
  <si>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</si>
  <si>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</si>
  <si>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</si>
  <si>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</si>
  <si>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</si>
  <si>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</si>
  <si>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</si>
  <si>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</si>
  <si>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</si>
  <si>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</si>
  <si>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</si>
  <si>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</si>
  <si>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</si>
  <si>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</si>
  <si>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</si>
  <si>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</si>
  <si>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</si>
  <si>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</si>
  <si>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</si>
  <si>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</si>
  <si>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</si>
  <si>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</si>
  <si>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</si>
  <si>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</si>
  <si>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</si>
  <si>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</si>
  <si>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</si>
  <si>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</si>
  <si>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</si>
  <si>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</si>
  <si>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</si>
  <si>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</si>
  <si>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</si>
  <si>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</si>
  <si>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</si>
  <si>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</si>
  <si>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</si>
  <si>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</si>
  <si>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</si>
  <si>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</si>
  <si>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</si>
  <si>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</si>
  <si>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</si>
  <si>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</si>
  <si>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</si>
  <si>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</si>
  <si>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</si>
  <si>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</si>
  <si>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</si>
  <si>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</si>
  <si>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</si>
  <si>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</si>
  <si>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</si>
  <si>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</si>
  <si>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</si>
  <si>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</si>
  <si>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</si>
  <si>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</si>
  <si>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</si>
  <si>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</si>
  <si>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</si>
  <si>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</si>
  <si>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</si>
  <si>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</si>
  <si>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</si>
  <si>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</si>
  <si>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</si>
  <si>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</si>
  <si>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</si>
  <si>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</si>
  <si>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</si>
  <si>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</si>
  <si>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</si>
  <si>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</si>
  <si>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</si>
  <si>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</si>
  <si>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</si>
  <si>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</si>
  <si>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</si>
  <si>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</si>
  <si>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</si>
  <si>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</si>
  <si>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</si>
  <si>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</si>
  <si>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</si>
  <si>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</si>
  <si>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</si>
  <si>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</si>
  <si>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</si>
  <si>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</si>
  <si>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</si>
  <si>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</si>
  <si>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</si>
  <si>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</si>
  <si>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</si>
  <si>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</si>
  <si>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</si>
  <si>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</si>
  <si>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</si>
  <si>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</si>
  <si>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</si>
  <si>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</si>
  <si>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</si>
  <si>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</si>
  <si>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</si>
  <si>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</si>
  <si>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</si>
  <si>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</si>
  <si>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</si>
  <si>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</si>
  <si>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</si>
  <si>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</si>
  <si>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</si>
  <si>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</si>
  <si>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</si>
  <si>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</si>
  <si>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</si>
  <si>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</si>
  <si>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</si>
  <si>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</si>
  <si>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</si>
  <si>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</si>
  <si>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</si>
  <si>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</si>
  <si>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</si>
  <si>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</si>
  <si>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</si>
  <si>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</si>
  <si>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</si>
  <si>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</si>
  <si>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</si>
  <si>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</si>
  <si>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</si>
  <si>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</si>
  <si>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</si>
  <si>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</si>
  <si>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</si>
  <si>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</si>
  <si>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</si>
  <si>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</si>
  <si>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</si>
  <si>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</si>
  <si>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</si>
  <si>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</si>
  <si>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</si>
  <si>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</si>
  <si>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</si>
  <si>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</si>
  <si>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</si>
  <si>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</si>
  <si>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</si>
  <si>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</si>
  <si>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</si>
  <si>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</si>
  <si>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</si>
  <si>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</si>
  <si>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</si>
  <si>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</si>
  <si>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</si>
  <si>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</si>
  <si>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</si>
  <si>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</si>
  <si>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</si>
  <si>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</si>
  <si>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</si>
  <si>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</si>
  <si>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</si>
  <si>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</si>
  <si>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</si>
  <si>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</si>
  <si>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</si>
  <si>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</si>
  <si>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</si>
  <si>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</si>
  <si>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</si>
  <si>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</si>
  <si>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</si>
  <si>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</si>
  <si>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</si>
  <si>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</si>
  <si>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</si>
  <si>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</si>
  <si>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</si>
  <si>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</si>
  <si>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</si>
  <si>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</si>
  <si>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</si>
  <si>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</si>
  <si>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</si>
  <si>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</si>
  <si>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</si>
  <si>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</si>
  <si>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</si>
  <si>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</si>
  <si>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</si>
  <si>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</si>
  <si>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</si>
  <si>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</si>
  <si>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</si>
  <si>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</si>
  <si>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</si>
  <si>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</si>
  <si>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</si>
  <si>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</si>
  <si>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</si>
  <si>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</si>
  <si>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</si>
  <si>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</si>
  <si>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</si>
  <si>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</si>
  <si>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</si>
  <si>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</si>
  <si>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</si>
  <si>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</si>
  <si>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</si>
  <si>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</si>
  <si>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</si>
  <si>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</si>
  <si>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</si>
  <si>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</si>
  <si>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</si>
  <si>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</si>
  <si>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</si>
  <si>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</si>
  <si>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</si>
  <si>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</si>
  <si>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</si>
  <si>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</si>
  <si>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</si>
  <si>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</si>
  <si>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</si>
  <si>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</si>
  <si>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</si>
  <si>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</si>
  <si>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</si>
  <si>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</si>
  <si>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</si>
  <si>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</si>
  <si>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</si>
  <si>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</si>
  <si>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</si>
  <si>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</si>
  <si>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</si>
  <si>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</si>
  <si>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</si>
  <si>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</si>
  <si>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</si>
  <si>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</si>
  <si>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</si>
  <si>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</si>
  <si>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</si>
  <si>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</si>
  <si>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</si>
  <si>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</si>
  <si>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</si>
  <si>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</si>
  <si>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</si>
  <si>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</si>
  <si>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</si>
  <si>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</si>
  <si>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</si>
  <si>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</si>
  <si>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</si>
  <si>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</si>
  <si>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</si>
  <si>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</si>
  <si>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</si>
  <si>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</si>
  <si>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</si>
  <si>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</si>
  <si>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</si>
  <si>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</si>
  <si>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</si>
  <si>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</si>
  <si>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</si>
  <si>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</si>
  <si>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</si>
  <si>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</si>
  <si>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</si>
  <si>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</si>
  <si>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</si>
  <si>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</si>
  <si>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</si>
  <si>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</si>
  <si>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</si>
  <si>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</si>
  <si>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</si>
  <si>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</si>
  <si>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</si>
  <si>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</si>
  <si>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</si>
  <si>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</si>
  <si>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</si>
  <si>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</si>
  <si>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</si>
  <si>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</si>
  <si>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</si>
  <si>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</si>
  <si>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</si>
  <si>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</si>
  <si>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</si>
  <si>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</si>
  <si>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</si>
  <si>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</si>
  <si>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</si>
  <si>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</si>
  <si>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</si>
  <si>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</si>
  <si>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</si>
  <si>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</si>
  <si>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</si>
  <si>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</si>
  <si>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</si>
  <si>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</si>
  <si>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</si>
  <si>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</si>
  <si>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</si>
  <si>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</si>
  <si>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</si>
  <si>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</si>
  <si>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</si>
  <si>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</si>
  <si>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</si>
  <si>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</si>
  <si>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</si>
  <si>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</si>
  <si>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</si>
  <si>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</si>
  <si>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</si>
  <si>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</si>
  <si>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</si>
  <si>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</si>
  <si>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</si>
  <si>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</si>
  <si>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</si>
  <si>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</si>
  <si>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</si>
  <si>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</si>
  <si>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</si>
  <si>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</si>
  <si>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</si>
  <si>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</si>
  <si>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</si>
  <si>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</si>
  <si>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</si>
  <si>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</si>
  <si>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</si>
  <si>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</si>
  <si>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</si>
  <si>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</si>
  <si>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</si>
  <si>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</si>
  <si>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</si>
  <si>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</si>
  <si>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</si>
  <si>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</si>
  <si>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</si>
  <si>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</si>
  <si>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</si>
  <si>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</si>
  <si>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</si>
  <si>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</si>
  <si>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</si>
  <si>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</si>
  <si>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</si>
  <si>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</si>
  <si>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</si>
  <si>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</si>
  <si>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</si>
  <si>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</si>
  <si>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</si>
  <si>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</si>
  <si>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</si>
  <si>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</si>
  <si>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</si>
  <si>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</si>
  <si>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</si>
  <si>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</si>
  <si>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</si>
  <si>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</si>
  <si>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</si>
  <si>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</si>
  <si>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</si>
  <si>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</si>
  <si>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</si>
  <si>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</si>
  <si>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</si>
  <si>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</si>
  <si>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</si>
  <si>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</si>
  <si>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</si>
  <si>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</si>
  <si>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</si>
  <si>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</si>
  <si>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</si>
  <si>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</si>
  <si>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</si>
  <si>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</si>
  <si>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</si>
  <si>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</si>
  <si>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</si>
  <si>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</si>
  <si>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</si>
  <si>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</si>
  <si>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</si>
  <si>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</si>
  <si>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</si>
  <si>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</si>
  <si>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</si>
  <si>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</si>
  <si>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</si>
  <si>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</si>
  <si>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</si>
  <si>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</si>
  <si>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</si>
  <si>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</si>
  <si>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</si>
  <si>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</si>
  <si>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</si>
  <si>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</si>
  <si>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</si>
  <si>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</si>
  <si>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</si>
  <si>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</si>
  <si>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</si>
  <si>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</si>
  <si>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</si>
  <si>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</si>
  <si>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</si>
  <si>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</si>
  <si>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</si>
  <si>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</si>
  <si>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</si>
  <si>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</si>
  <si>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</si>
  <si>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</si>
  <si>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</si>
  <si>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</si>
  <si>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</si>
  <si>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</si>
  <si>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</si>
  <si>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</si>
  <si>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</si>
  <si>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</si>
  <si>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</si>
  <si>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</si>
  <si>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</si>
  <si>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</si>
  <si>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</si>
  <si>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</si>
  <si>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</si>
  <si>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</si>
  <si>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</si>
  <si>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</si>
  <si>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</si>
  <si>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</si>
  <si>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</si>
  <si>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</si>
  <si>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</si>
  <si>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</si>
  <si>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</si>
  <si>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</si>
  <si>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</si>
  <si>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</si>
  <si>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</si>
  <si>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</si>
  <si>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</si>
  <si>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</si>
  <si>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</si>
  <si>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</si>
  <si>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</si>
  <si>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</si>
  <si>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</si>
  <si>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</si>
  <si>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</si>
  <si>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</si>
  <si>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</si>
  <si>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</si>
  <si>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</si>
  <si>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</si>
  <si>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</si>
  <si>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</si>
  <si>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</si>
  <si>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</si>
  <si>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</si>
  <si>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</si>
  <si>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</si>
  <si>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</si>
  <si>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</si>
  <si>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</si>
  <si>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</si>
  <si>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</si>
  <si>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</si>
  <si>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</si>
  <si>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</si>
  <si>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</si>
  <si>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</si>
  <si>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</si>
  <si>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</si>
  <si>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</si>
  <si>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</si>
  <si>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</si>
  <si>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</si>
  <si>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</si>
  <si>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</si>
  <si>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</si>
  <si>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</si>
  <si>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</si>
  <si>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</si>
  <si>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</si>
  <si>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</si>
  <si>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</si>
  <si>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</si>
  <si>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</si>
  <si>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</si>
  <si>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</si>
  <si>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</si>
  <si>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</si>
  <si>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</si>
  <si>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</si>
  <si>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</si>
  <si>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</si>
  <si>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</si>
  <si>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</si>
  <si>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</si>
  <si>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</si>
  <si>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</si>
  <si>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</si>
  <si>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</si>
  <si>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</si>
  <si>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</si>
  <si>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</si>
  <si>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</si>
  <si>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</si>
  <si>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</si>
  <si>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</si>
  <si>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</si>
  <si>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</si>
  <si>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</si>
  <si>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</si>
  <si>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</si>
  <si>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</si>
  <si>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</si>
  <si>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</si>
  <si>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</si>
  <si>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</si>
  <si>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</si>
  <si>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</si>
  <si>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</si>
  <si>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</si>
  <si>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</si>
  <si>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</si>
  <si>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</si>
  <si>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</si>
  <si>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</si>
  <si>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</si>
  <si>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</si>
  <si>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</si>
  <si>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</si>
  <si>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</si>
  <si>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</si>
  <si>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</si>
  <si>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</si>
  <si>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</si>
  <si>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</si>
  <si>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</si>
  <si>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</si>
  <si>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</si>
  <si>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</si>
  <si>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</si>
  <si>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</si>
  <si>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</si>
  <si>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</si>
  <si>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</si>
  <si>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</si>
  <si>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</si>
  <si>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</si>
  <si>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</si>
  <si>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</si>
  <si>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</si>
  <si>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</si>
  <si>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</si>
  <si>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</si>
  <si>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</si>
  <si>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</si>
  <si>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</si>
  <si>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</si>
  <si>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</si>
  <si>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</si>
  <si>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</si>
  <si>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</si>
  <si>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</si>
  <si>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</si>
  <si>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</si>
  <si>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</si>
  <si>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</si>
  <si>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</si>
  <si>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</si>
  <si>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</si>
  <si>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</si>
  <si>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</si>
  <si>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</si>
  <si>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</si>
  <si>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</si>
  <si>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</si>
  <si>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</si>
  <si>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</si>
  <si>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</si>
  <si>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</si>
  <si>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</si>
  <si>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</si>
  <si>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</si>
  <si>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</si>
  <si>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</si>
  <si>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</si>
  <si>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</si>
  <si>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</si>
  <si>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</si>
  <si>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</si>
  <si>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</si>
  <si>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</si>
  <si>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</si>
  <si>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</si>
  <si>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</si>
  <si>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</si>
  <si>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</si>
  <si>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</si>
  <si>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</si>
  <si>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</si>
  <si>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</si>
  <si>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</si>
  <si>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</si>
  <si>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</si>
  <si>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</si>
  <si>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</si>
  <si>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</si>
  <si>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</si>
  <si>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</si>
  <si>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</si>
  <si>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</si>
  <si>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</si>
  <si>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</si>
  <si>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</si>
  <si>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</si>
  <si>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</si>
  <si>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</si>
  <si>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</si>
  <si>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</si>
  <si>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</si>
  <si>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</si>
  <si>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</si>
  <si>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</si>
  <si>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</si>
  <si>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</si>
  <si>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</si>
  <si>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</si>
  <si>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</si>
  <si>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</si>
  <si>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</si>
  <si>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</si>
  <si>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</si>
  <si>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</si>
  <si>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</si>
  <si>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</si>
  <si>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</si>
  <si>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</si>
  <si>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</si>
  <si>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</si>
  <si>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</si>
  <si>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</si>
  <si>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</si>
  <si>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</si>
  <si>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</si>
  <si>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</si>
  <si>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</si>
  <si>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</si>
  <si>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</si>
  <si>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</si>
  <si>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</si>
  <si>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</si>
  <si>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</si>
  <si>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</si>
  <si>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</si>
  <si>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</si>
  <si>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</si>
  <si>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</si>
  <si>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</si>
  <si>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</si>
  <si>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</si>
  <si>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</si>
  <si>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</si>
  <si>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</si>
  <si>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</si>
  <si>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</si>
  <si>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</si>
  <si>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</si>
  <si>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</si>
  <si>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</si>
  <si>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</si>
  <si>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</si>
  <si>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</si>
  <si>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</si>
  <si>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</si>
  <si>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</si>
  <si>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</si>
  <si>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</si>
  <si>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</si>
  <si>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</si>
  <si>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</si>
  <si>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</si>
  <si>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</si>
  <si>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</si>
  <si>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</si>
  <si>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</si>
  <si>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</si>
  <si>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</si>
  <si>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</si>
  <si>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</si>
  <si>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</si>
  <si>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</si>
  <si>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</si>
  <si>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</si>
  <si>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</si>
  <si>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</si>
  <si>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</si>
  <si>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</si>
  <si>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</si>
  <si>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</si>
  <si>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</si>
  <si>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</si>
  <si>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</si>
  <si>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</si>
  <si>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</si>
  <si>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</si>
  <si>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</si>
  <si>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</si>
  <si>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</si>
  <si>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</si>
  <si>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</si>
  <si>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</si>
  <si>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</si>
  <si>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</si>
  <si>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</si>
  <si>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</si>
  <si>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</si>
  <si>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</si>
  <si>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</si>
  <si>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</si>
  <si>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</si>
  <si>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</si>
  <si>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</si>
  <si>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</si>
  <si>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</si>
  <si>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</si>
  <si>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</si>
  <si>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</si>
  <si>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</si>
  <si>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</si>
  <si>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</si>
  <si>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</si>
  <si>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</si>
  <si>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</si>
  <si>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</si>
  <si>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</si>
  <si>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</si>
  <si>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</si>
  <si>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</si>
  <si>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</si>
  <si>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</si>
  <si>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</si>
  <si>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</si>
  <si>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</si>
  <si>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</si>
  <si>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</si>
  <si>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</si>
  <si>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</si>
  <si>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</si>
  <si>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</si>
  <si>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</si>
  <si>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</si>
  <si>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</si>
  <si>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</si>
  <si>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</si>
  <si>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</si>
  <si>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</si>
  <si>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</si>
  <si>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</si>
  <si>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</si>
  <si>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</si>
  <si>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</si>
  <si>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</si>
  <si>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</si>
  <si>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</si>
  <si>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</si>
  <si>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</si>
  <si>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</si>
  <si>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</si>
  <si>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</si>
  <si>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</si>
  <si>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</si>
  <si>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</si>
  <si>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</si>
  <si>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</si>
  <si>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</si>
  <si>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</si>
  <si>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</si>
  <si>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</si>
  <si>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</si>
  <si>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</si>
  <si>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</si>
  <si>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</si>
  <si>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</si>
  <si>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</si>
  <si>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</si>
  <si>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</si>
  <si>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</si>
  <si>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</si>
  <si>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</si>
  <si>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</si>
  <si>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</si>
  <si>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</si>
  <si>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</si>
  <si>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</si>
  <si>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</si>
  <si>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</si>
  <si>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</si>
  <si>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</si>
  <si>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</si>
  <si>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</si>
  <si>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</si>
  <si>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</si>
  <si>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</si>
  <si>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</si>
  <si>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</si>
  <si>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</si>
  <si>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</si>
  <si>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</si>
  <si>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</si>
  <si>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</si>
  <si>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</si>
  <si>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</si>
  <si>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</si>
  <si>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</si>
  <si>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</si>
  <si>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</si>
  <si>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</si>
  <si>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</si>
  <si>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</si>
  <si>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</si>
  <si>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</si>
  <si>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</si>
  <si>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</si>
  <si>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</si>
  <si>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</si>
  <si>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</si>
  <si>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</si>
  <si>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</si>
  <si>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</si>
  <si>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</si>
  <si>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</si>
  <si>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</si>
  <si>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</si>
  <si>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</si>
  <si>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</si>
  <si>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</si>
  <si>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</si>
  <si>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</si>
  <si>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</si>
  <si>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</si>
  <si>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</si>
  <si>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</si>
  <si>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</si>
  <si>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</si>
  <si>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</si>
  <si>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</si>
  <si>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</si>
  <si>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</si>
  <si>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</si>
  <si>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</si>
  <si>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</si>
  <si>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</si>
  <si>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</si>
  <si>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</si>
  <si>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</si>
  <si>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</si>
  <si>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</si>
  <si>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</si>
  <si>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</si>
  <si>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</si>
  <si>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</si>
  <si>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</si>
  <si>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</si>
  <si>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</si>
  <si>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</si>
  <si>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</si>
  <si>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</si>
  <si>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</si>
  <si>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</si>
  <si>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</si>
  <si>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</si>
  <si>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</si>
  <si>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</si>
  <si>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</si>
  <si>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</si>
  <si>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</si>
  <si>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</si>
  <si>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</si>
  <si>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</si>
  <si>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</si>
  <si>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</si>
  <si>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</si>
  <si>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</si>
  <si>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</si>
  <si>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</si>
  <si>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</si>
  <si>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</si>
  <si>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</si>
  <si>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</si>
  <si>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</si>
  <si>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</si>
  <si>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</si>
  <si>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</si>
  <si>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</si>
  <si>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</si>
  <si>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</si>
  <si>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</si>
  <si>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</si>
  <si>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</si>
  <si>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</si>
  <si>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</si>
  <si>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</si>
  <si>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</si>
  <si>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</si>
  <si>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</si>
  <si>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</si>
  <si>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</si>
  <si>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</si>
  <si>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</si>
  <si>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</si>
  <si>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</si>
  <si>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</si>
  <si>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</si>
  <si>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</si>
  <si>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</si>
  <si>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</si>
  <si>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</si>
  <si>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</si>
  <si>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</si>
  <si>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</si>
  <si>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</si>
  <si>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</si>
  <si>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</si>
  <si>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</si>
  <si>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</si>
  <si>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</si>
  <si>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</si>
  <si>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</si>
  <si>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</si>
  <si>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</si>
  <si>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</si>
  <si>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</si>
  <si>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</si>
  <si>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</si>
  <si>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</si>
  <si>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</si>
  <si>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</si>
  <si>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</si>
  <si>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</si>
  <si>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</si>
  <si>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</si>
  <si>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</si>
  <si>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</si>
  <si>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</si>
  <si>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</si>
  <si>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</si>
  <si>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</si>
  <si>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</si>
  <si>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</si>
  <si>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</si>
  <si>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</si>
  <si>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</si>
  <si>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</si>
  <si>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</si>
  <si>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</si>
  <si>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</si>
  <si>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</si>
  <si>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</si>
  <si>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</si>
  <si>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</si>
  <si>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</si>
  <si>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</si>
  <si>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</si>
  <si>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</si>
  <si>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</si>
  <si>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</si>
  <si>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</si>
  <si>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</si>
  <si>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</si>
  <si>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</si>
  <si>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</si>
  <si>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</si>
  <si>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</si>
  <si>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</si>
  <si>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</si>
  <si>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</si>
  <si>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</si>
  <si>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</si>
  <si>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</si>
  <si>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</si>
  <si>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</si>
  <si>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</si>
  <si>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</si>
  <si>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</si>
  <si>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</si>
  <si>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</si>
  <si>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</si>
  <si>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</si>
  <si>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</si>
  <si>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</si>
  <si>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</si>
  <si>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</si>
  <si>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</si>
  <si>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</si>
  <si>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</si>
  <si>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</si>
  <si>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</si>
  <si>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</si>
  <si>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</si>
  <si>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</si>
  <si>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</si>
  <si>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</si>
  <si>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</si>
  <si>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</si>
  <si>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</si>
  <si>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</si>
  <si>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</si>
  <si>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</si>
  <si>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</si>
  <si>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</si>
  <si>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</si>
  <si>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</si>
  <si>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</si>
  <si>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</si>
  <si>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</si>
  <si>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</si>
  <si>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</si>
  <si>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</si>
  <si>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</si>
  <si>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</si>
  <si>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</si>
  <si>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</si>
  <si>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</si>
  <si>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</si>
  <si>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</si>
  <si>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</si>
  <si>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</si>
  <si>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</si>
  <si>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</si>
  <si>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</si>
  <si>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</si>
  <si>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</si>
  <si>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</si>
  <si>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</si>
  <si>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</si>
  <si>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</si>
  <si>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</si>
  <si>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</si>
  <si>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</si>
  <si>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</si>
  <si>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</si>
  <si>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</si>
  <si>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</si>
  <si>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</si>
  <si>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</si>
  <si>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</si>
  <si>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</si>
  <si>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</si>
  <si>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</si>
  <si>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</si>
  <si>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</si>
  <si>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</si>
  <si>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</si>
  <si>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</si>
  <si>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</si>
  <si>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</si>
  <si>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</si>
  <si>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</si>
  <si>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</si>
  <si>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</si>
  <si>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</si>
  <si>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</si>
  <si>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</si>
  <si>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</si>
  <si>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</si>
  <si>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</si>
  <si>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</si>
  <si>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</si>
  <si>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</si>
  <si>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</si>
  <si>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</si>
  <si>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</si>
  <si>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</si>
  <si>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</si>
  <si>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</si>
  <si>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</si>
  <si>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</si>
  <si>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</si>
  <si>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</si>
  <si>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</si>
  <si>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</si>
  <si>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</si>
  <si>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</si>
  <si>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</si>
  <si>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</si>
  <si>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</si>
  <si>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</si>
  <si>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</si>
  <si>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</si>
  <si>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</si>
  <si>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</si>
  <si>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</si>
  <si>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</si>
  <si>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</si>
  <si>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</si>
  <si>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</si>
  <si>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</si>
  <si>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</si>
  <si>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</si>
  <si>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</si>
  <si>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</si>
  <si>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</si>
  <si>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</si>
  <si>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</si>
  <si>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</si>
  <si>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</si>
  <si>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</si>
  <si>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</si>
  <si>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</si>
  <si>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</si>
  <si>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</si>
  <si>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</si>
  <si>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</si>
  <si>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</si>
  <si>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</si>
  <si>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</si>
  <si>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</si>
  <si>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</si>
  <si>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</si>
  <si>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</si>
  <si>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</si>
  <si>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</si>
  <si>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</si>
  <si>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</si>
  <si>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</si>
  <si>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</si>
  <si>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</si>
  <si>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</si>
  <si>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</si>
  <si>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</si>
  <si>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</si>
  <si>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</si>
  <si>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</si>
  <si>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</si>
  <si>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</si>
  <si>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</si>
  <si>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</si>
  <si>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</si>
  <si>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</si>
  <si>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</si>
  <si>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</si>
  <si>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</si>
  <si>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</si>
  <si>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</si>
  <si>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</si>
  <si>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</si>
  <si>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</si>
  <si>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</si>
  <si>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</si>
  <si>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</si>
  <si>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</si>
  <si>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</si>
  <si>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</si>
  <si>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</si>
  <si>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</si>
  <si>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</si>
  <si>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</si>
  <si>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</si>
  <si>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</si>
  <si>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</si>
  <si>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</si>
  <si>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</si>
  <si>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</si>
  <si>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</si>
  <si>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</si>
  <si>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</si>
  <si>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</si>
  <si>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</si>
  <si>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</si>
  <si>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</si>
  <si>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</si>
  <si>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</si>
  <si>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</si>
  <si>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</si>
  <si>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</si>
  <si>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</si>
  <si>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</si>
  <si>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</si>
  <si>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</si>
  <si>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</si>
  <si>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</si>
  <si>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</si>
  <si>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</si>
  <si>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</si>
  <si>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</si>
  <si>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</si>
  <si>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</si>
  <si>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</si>
  <si>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</si>
  <si>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</si>
  <si>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</si>
  <si>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</si>
  <si>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</si>
  <si>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</si>
  <si>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</si>
  <si>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</si>
  <si>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</si>
  <si>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</si>
  <si>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</si>
  <si>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</si>
  <si>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</si>
  <si>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</si>
  <si>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</si>
  <si>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</si>
  <si>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</si>
  <si>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</si>
  <si>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</si>
  <si>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</si>
  <si>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</si>
  <si>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</si>
  <si>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</si>
  <si>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</si>
  <si>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</si>
  <si>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</si>
  <si>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</si>
  <si>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</si>
  <si>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</si>
  <si>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</si>
  <si>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</si>
  <si>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</si>
  <si>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</si>
  <si>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</si>
  <si>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</si>
  <si>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</si>
  <si>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</si>
  <si>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</si>
  <si>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</si>
  <si>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</si>
  <si>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</si>
  <si>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</si>
  <si>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</si>
  <si>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</si>
  <si>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</si>
  <si>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</si>
  <si>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</si>
  <si>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</si>
  <si>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</si>
  <si>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</si>
  <si>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</si>
  <si>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</si>
  <si>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</si>
  <si>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</si>
  <si>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</si>
  <si>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</si>
  <si>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</si>
  <si>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</si>
  <si>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</si>
  <si>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</si>
  <si>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</si>
  <si>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</si>
  <si>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</si>
  <si>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</si>
  <si>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</si>
  <si>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</si>
  <si>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</si>
  <si>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</si>
  <si>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</si>
  <si>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</si>
  <si>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</si>
  <si>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</si>
  <si>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</si>
  <si>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</si>
  <si>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</si>
  <si>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</si>
  <si>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</si>
  <si>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</si>
  <si>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</si>
  <si>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</si>
  <si>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</si>
  <si>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</si>
  <si>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</si>
  <si>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</si>
  <si>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</si>
  <si>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</si>
  <si>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</si>
  <si>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</si>
  <si>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</si>
  <si>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</si>
  <si>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</si>
  <si>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</si>
  <si>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</si>
  <si>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</si>
  <si>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</si>
  <si>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</si>
  <si>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</si>
  <si>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</si>
  <si>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</si>
  <si>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</si>
  <si>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</si>
  <si>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</si>
  <si>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</si>
  <si>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</si>
  <si>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</si>
  <si>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</si>
  <si>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</si>
  <si>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</si>
  <si>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</si>
  <si>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</si>
  <si>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</si>
  <si>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</si>
  <si>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</si>
  <si>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</si>
  <si>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</si>
  <si>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</si>
  <si>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</si>
  <si>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</si>
  <si>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</si>
  <si>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</si>
  <si>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</si>
  <si>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</si>
  <si>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</si>
  <si>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</si>
  <si>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</si>
  <si>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</si>
  <si>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</si>
  <si>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</si>
  <si>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</si>
  <si>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</si>
  <si>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</si>
  <si>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</si>
  <si>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</si>
  <si>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</si>
  <si>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</si>
  <si>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</si>
  <si>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</si>
  <si>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</si>
  <si>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</si>
  <si>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</si>
  <si>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</si>
  <si>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</si>
  <si>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</si>
  <si>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</si>
  <si>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</si>
  <si>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</si>
  <si>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</si>
  <si>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</si>
  <si>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</si>
  <si>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</si>
  <si>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</si>
  <si>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</si>
  <si>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</si>
  <si>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</si>
  <si>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</si>
  <si>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</si>
  <si>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</si>
  <si>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</si>
  <si>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</si>
  <si>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</si>
  <si>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</si>
  <si>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</si>
  <si>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</si>
  <si>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</si>
  <si>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</si>
  <si>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</si>
  <si>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</si>
  <si>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</si>
  <si>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</si>
  <si>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</si>
  <si>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</si>
  <si>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</si>
  <si>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</si>
  <si>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</si>
  <si>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</si>
  <si>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</si>
  <si>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</si>
  <si>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</si>
  <si>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</si>
  <si>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</si>
  <si>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</si>
  <si>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</si>
  <si>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</si>
  <si>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</si>
  <si>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</si>
  <si>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</si>
  <si>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</si>
  <si>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</si>
  <si>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</si>
  <si>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</si>
  <si>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</si>
  <si>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</si>
  <si>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</si>
  <si>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</si>
  <si>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</si>
  <si>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</si>
  <si>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</si>
  <si>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</si>
  <si>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</si>
  <si>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</si>
  <si>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</si>
  <si>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</si>
  <si>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</si>
  <si>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</si>
  <si>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</si>
  <si>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</si>
  <si>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</si>
  <si>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</si>
  <si>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</si>
  <si>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</si>
  <si>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</si>
  <si>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</si>
  <si>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</si>
  <si>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</si>
  <si>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</si>
  <si>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</si>
  <si>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</si>
  <si>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</si>
  <si>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</si>
  <si>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</si>
  <si>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</si>
  <si>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</si>
  <si>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</si>
  <si>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</si>
  <si>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</si>
  <si>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</si>
  <si>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</si>
  <si>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</si>
  <si>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</si>
  <si>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</si>
  <si>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</si>
  <si>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</si>
  <si>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</si>
  <si>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</si>
  <si>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</si>
  <si>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</si>
  <si>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</si>
  <si>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</si>
  <si>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</si>
  <si>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</si>
  <si>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</si>
  <si>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</si>
  <si>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</si>
  <si>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</si>
  <si>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</si>
  <si>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</si>
  <si>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</si>
  <si>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</si>
  <si>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</si>
  <si>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</si>
  <si>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</si>
  <si>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</si>
  <si>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</si>
  <si>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</si>
  <si>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</si>
  <si>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</si>
  <si>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</si>
  <si>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</si>
  <si>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</si>
  <si>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</si>
  <si>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</si>
  <si>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</si>
  <si>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</si>
  <si>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</si>
  <si>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</si>
  <si>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</si>
  <si>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</si>
  <si>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</si>
  <si>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</si>
  <si>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</si>
  <si>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</si>
  <si>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</si>
  <si>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</si>
  <si>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</si>
  <si>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</si>
  <si>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</si>
  <si>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</si>
  <si>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</si>
  <si>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</si>
  <si>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</si>
  <si>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</si>
  <si>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</si>
  <si>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</si>
  <si>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</si>
  <si>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</si>
  <si>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</si>
  <si>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</si>
  <si>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</si>
  <si>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</si>
  <si>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</si>
  <si>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</si>
  <si>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</si>
  <si>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</si>
  <si>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</si>
  <si>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</si>
  <si>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</si>
  <si>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</si>
  <si>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</si>
  <si>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</si>
  <si>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</si>
  <si>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</si>
  <si>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</si>
  <si>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</si>
  <si>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</si>
  <si>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</si>
  <si>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</si>
  <si>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</si>
  <si>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</si>
  <si>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</si>
  <si>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</si>
  <si>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</si>
  <si>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</si>
  <si>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</si>
  <si>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</si>
  <si>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</si>
  <si>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</si>
  <si>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</si>
  <si>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</si>
  <si>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</si>
  <si>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</si>
  <si>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</si>
  <si>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</si>
  <si>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</si>
  <si>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</si>
  <si>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</si>
  <si>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</si>
  <si>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</si>
  <si>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</si>
  <si>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</si>
  <si>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</si>
  <si>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</si>
  <si>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</si>
  <si>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</si>
  <si>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</si>
  <si>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</si>
  <si>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</si>
  <si>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</si>
  <si>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</si>
  <si>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</si>
  <si>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</si>
  <si>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</si>
  <si>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</si>
  <si>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</si>
  <si>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</si>
  <si>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</si>
  <si>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</si>
  <si>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</si>
  <si>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</si>
  <si>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</si>
  <si>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</si>
  <si>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</si>
  <si>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</si>
  <si>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</si>
  <si>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</si>
  <si>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</si>
  <si>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</si>
  <si>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</si>
  <si>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</si>
  <si>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</si>
  <si>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</si>
  <si>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</si>
  <si>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</si>
  <si>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</si>
  <si>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</si>
  <si>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</si>
  <si>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</si>
  <si>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</si>
  <si>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</si>
  <si>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</si>
  <si>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</si>
  <si>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</si>
  <si>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</si>
  <si>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</si>
  <si>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</si>
  <si>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</si>
  <si>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</si>
  <si>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</si>
  <si>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</si>
  <si>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</si>
  <si>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</si>
  <si>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</si>
  <si>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</si>
  <si>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</si>
  <si>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</si>
  <si>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</si>
  <si>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</si>
  <si>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</si>
  <si>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</si>
  <si>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</si>
  <si>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</si>
  <si>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</si>
  <si>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</si>
  <si>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</si>
  <si>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</si>
  <si>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</si>
  <si>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</si>
  <si>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</si>
  <si>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</si>
  <si>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</si>
  <si>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</si>
  <si>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</si>
  <si>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</si>
  <si>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</si>
  <si>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</si>
  <si>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</si>
  <si>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</si>
  <si>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</si>
  <si>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</si>
  <si>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</si>
  <si>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</si>
  <si>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</si>
  <si>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</si>
  <si>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</si>
  <si>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</si>
  <si>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</si>
  <si>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</si>
  <si>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</si>
  <si>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</si>
  <si>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</si>
  <si>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</si>
  <si>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</si>
  <si>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</si>
  <si>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</si>
  <si>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</si>
  <si>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</si>
  <si>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</si>
  <si>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</si>
  <si>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</si>
  <si>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</si>
  <si>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</si>
  <si>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</si>
  <si>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</si>
  <si>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</si>
  <si>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</si>
  <si>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</si>
  <si>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</si>
  <si>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</si>
  <si>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</si>
  <si>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</si>
  <si>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</si>
  <si>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</si>
  <si>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</si>
  <si>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</si>
  <si>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</si>
  <si>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</si>
  <si>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</si>
  <si>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</si>
  <si>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</si>
  <si>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</si>
  <si>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</si>
  <si>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</si>
  <si>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</si>
  <si>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</si>
  <si>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</si>
  <si>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</si>
  <si>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</si>
  <si>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</si>
  <si>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</si>
  <si>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</si>
  <si>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</si>
  <si>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</si>
  <si>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</si>
  <si>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</si>
  <si>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</si>
  <si>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</si>
  <si>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</si>
  <si>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</si>
  <si>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</si>
  <si>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</si>
  <si>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</si>
  <si>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</si>
  <si>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</si>
  <si>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</si>
  <si>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</si>
  <si>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</si>
  <si>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</si>
  <si>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</si>
  <si>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</si>
  <si>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</si>
  <si>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</si>
  <si>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</si>
  <si>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</si>
  <si>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</si>
  <si>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</si>
  <si>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</si>
  <si>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</si>
  <si>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</si>
  <si>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</si>
  <si>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</si>
  <si>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</si>
  <si>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</si>
  <si>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</si>
  <si>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</si>
  <si>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</si>
  <si>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</si>
  <si>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</si>
  <si>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</si>
  <si>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</si>
  <si>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</si>
  <si>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</si>
  <si>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</si>
  <si>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</si>
  <si>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</si>
  <si>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</si>
  <si>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</si>
  <si>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</si>
  <si>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</si>
  <si>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</si>
  <si>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</si>
  <si>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</si>
  <si>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</si>
  <si>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</si>
  <si>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</si>
  <si>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</si>
  <si>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</si>
  <si>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</si>
  <si>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</si>
  <si>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</si>
  <si>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</si>
  <si>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</si>
  <si>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</si>
  <si>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</si>
  <si>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</si>
  <si>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</si>
  <si>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</si>
  <si>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</si>
  <si>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</si>
  <si>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</si>
  <si>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</si>
  <si>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</si>
  <si>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</si>
  <si>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</si>
  <si>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</si>
  <si>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</si>
  <si>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</si>
  <si>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</si>
  <si>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</si>
  <si>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</si>
  <si>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</si>
  <si>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</si>
  <si>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</si>
  <si>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</si>
  <si>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</si>
  <si>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</si>
  <si>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</si>
  <si>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</si>
  <si>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</si>
  <si>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</si>
  <si>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</si>
  <si>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</si>
  <si>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</si>
  <si>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</si>
  <si>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</si>
  <si>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</si>
  <si>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</si>
  <si>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</si>
  <si>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</si>
  <si>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</si>
  <si>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</si>
  <si>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</si>
  <si>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</si>
  <si>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</si>
  <si>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</si>
  <si>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</si>
  <si>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</si>
  <si>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</si>
  <si>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</si>
  <si>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</si>
  <si>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</si>
  <si>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</si>
  <si>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</si>
  <si>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</si>
  <si>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</si>
  <si>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</si>
  <si>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</si>
  <si>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</si>
  <si>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</si>
  <si>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</si>
  <si>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</si>
  <si>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</si>
  <si>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</si>
  <si>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</si>
  <si>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</si>
  <si>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</si>
  <si>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</si>
  <si>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</si>
  <si>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</si>
  <si>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</si>
  <si>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</si>
  <si>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</si>
  <si>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</si>
  <si>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</si>
  <si>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</si>
  <si>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</si>
  <si>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</si>
  <si>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</si>
  <si>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</si>
  <si>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</si>
  <si>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</si>
  <si>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</si>
  <si>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</si>
  <si>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</si>
  <si>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</si>
  <si>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</si>
  <si>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</si>
  <si>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</si>
  <si>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</si>
  <si>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</si>
  <si>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</si>
  <si>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</si>
  <si>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</si>
  <si>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</si>
  <si>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</si>
  <si>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</si>
  <si>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</si>
  <si>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</si>
  <si>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</si>
  <si>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</si>
  <si>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</si>
  <si>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</si>
  <si>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</si>
  <si>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</si>
  <si>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</si>
  <si>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</si>
  <si>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</si>
  <si>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</si>
  <si>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</si>
  <si>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</si>
  <si>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</si>
  <si>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</si>
  <si>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</si>
  <si>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</si>
  <si>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</si>
  <si>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</si>
  <si>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</si>
  <si>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</si>
  <si>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</si>
  <si>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</si>
  <si>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</si>
  <si>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</si>
  <si>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</si>
  <si>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</si>
  <si>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</si>
  <si>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</si>
  <si>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</si>
  <si>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</si>
  <si>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</si>
  <si>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</si>
  <si>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</si>
  <si>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</si>
  <si>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</si>
  <si>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</si>
  <si>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</si>
  <si>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</si>
  <si>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</si>
  <si>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</si>
  <si>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</si>
  <si>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</si>
  <si>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</si>
  <si>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</si>
  <si>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</si>
  <si>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</si>
  <si>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</si>
  <si>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</si>
  <si>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</si>
  <si>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</si>
  <si>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</si>
  <si>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</si>
  <si>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</si>
  <si>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</si>
  <si>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</si>
  <si>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</si>
  <si>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</si>
  <si>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</si>
  <si>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</si>
  <si>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</si>
  <si>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</si>
  <si>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</si>
  <si>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</si>
  <si>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</si>
  <si>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</si>
  <si>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</si>
  <si>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</si>
  <si>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</si>
  <si>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</si>
  <si>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</si>
  <si>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</si>
  <si>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</si>
  <si>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</si>
  <si>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</si>
  <si>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</si>
  <si>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</si>
  <si>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</si>
  <si>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</si>
  <si>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</si>
  <si>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</si>
  <si>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</si>
  <si>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</si>
  <si>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</si>
  <si>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</si>
  <si>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</si>
  <si>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</si>
  <si>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</si>
  <si>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</si>
  <si>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</si>
  <si>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</si>
  <si>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</si>
  <si>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</si>
  <si>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</si>
  <si>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</si>
  <si>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</si>
  <si>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</si>
  <si>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</si>
  <si>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</si>
  <si>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</si>
  <si>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</si>
  <si>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</si>
  <si>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</si>
  <si>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</si>
  <si>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</si>
  <si>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</si>
  <si>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</si>
  <si>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</si>
  <si>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</si>
  <si>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</si>
  <si>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</si>
  <si>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</si>
  <si>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</si>
  <si>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</si>
  <si>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</si>
  <si>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</si>
  <si>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</si>
  <si>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</si>
  <si>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</si>
  <si>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</si>
  <si>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</si>
  <si>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</si>
  <si>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</si>
  <si>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</si>
  <si>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</si>
  <si>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</si>
  <si>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</si>
  <si>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</si>
  <si>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</si>
  <si>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</si>
  <si>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</si>
  <si>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</si>
  <si>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</si>
  <si>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</si>
  <si>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</si>
  <si>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</si>
  <si>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</si>
  <si>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</si>
  <si>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</si>
  <si>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</si>
  <si>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</si>
  <si>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</si>
  <si>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</si>
  <si>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</si>
  <si>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</si>
  <si>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</si>
  <si>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</si>
  <si>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</si>
  <si>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</si>
  <si>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</si>
  <si>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</si>
  <si>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</si>
  <si>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</si>
  <si>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</si>
  <si>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</si>
  <si>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</si>
  <si>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</si>
  <si>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</si>
  <si>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</si>
  <si>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</si>
  <si>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</si>
  <si>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</si>
  <si>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</si>
  <si>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</si>
  <si>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</si>
  <si>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</si>
  <si>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</si>
  <si>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</si>
  <si>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</si>
  <si>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</si>
  <si>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</si>
  <si>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</si>
  <si>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</si>
  <si>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</si>
  <si>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</si>
  <si>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</si>
  <si>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</si>
  <si>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</si>
  <si>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</si>
  <si>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</si>
  <si>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</si>
  <si>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</si>
  <si>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</si>
  <si>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</si>
  <si>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</si>
  <si>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</si>
  <si>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</si>
  <si>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</si>
  <si>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</si>
  <si>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</si>
  <si>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</si>
  <si>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</si>
  <si>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</si>
  <si>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</si>
  <si>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</si>
  <si>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</si>
  <si>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</si>
  <si>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</si>
  <si>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</si>
  <si>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</si>
  <si>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</si>
  <si>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</si>
  <si>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</si>
  <si>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</si>
  <si>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</si>
  <si>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</si>
  <si>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</si>
  <si>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</si>
  <si>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</si>
  <si>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</si>
  <si>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</si>
  <si>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</si>
  <si>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</si>
  <si>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</si>
  <si>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</si>
  <si>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</si>
  <si>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</si>
  <si>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</si>
  <si>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</si>
  <si>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</si>
  <si>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</si>
  <si>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</si>
  <si>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</si>
  <si>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</si>
  <si>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</si>
  <si>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</si>
  <si>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</si>
  <si>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</si>
  <si>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</si>
  <si>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</si>
  <si>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</si>
  <si>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</si>
  <si>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</si>
  <si>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</si>
  <si>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</si>
  <si>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</si>
  <si>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</si>
  <si>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</si>
  <si>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</si>
  <si>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</si>
  <si>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</si>
  <si>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</si>
  <si>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</si>
  <si>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</si>
  <si>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</si>
  <si>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</si>
  <si>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</si>
  <si>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</si>
  <si>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</si>
  <si>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</si>
  <si>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</si>
  <si>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</si>
  <si>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</si>
  <si>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</si>
  <si>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</si>
  <si>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</si>
  <si>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</si>
  <si>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</si>
  <si>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</si>
  <si>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</si>
  <si>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</si>
  <si>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</si>
  <si>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</si>
  <si>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</si>
  <si>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</si>
  <si>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</si>
  <si>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</si>
  <si>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</si>
  <si>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</si>
  <si>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</si>
  <si>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</si>
  <si>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</si>
  <si>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</si>
  <si>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</si>
  <si>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</si>
  <si>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</si>
  <si>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</si>
  <si>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</si>
  <si>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</si>
  <si>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</si>
  <si>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</si>
  <si>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</si>
  <si>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</si>
  <si>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</si>
  <si>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</si>
  <si>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</si>
  <si>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</si>
  <si>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</si>
  <si>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</si>
  <si>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</si>
  <si>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</si>
  <si>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</si>
  <si>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</si>
  <si>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</si>
  <si>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</si>
  <si>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</si>
  <si>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</si>
  <si>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</si>
  <si>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</si>
  <si>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</si>
  <si>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</si>
  <si>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</si>
  <si>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</si>
  <si>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</si>
  <si>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</si>
  <si>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</si>
  <si>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</si>
  <si>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</si>
  <si>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</si>
  <si>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</si>
  <si>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</si>
  <si>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</si>
  <si>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</si>
  <si>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</si>
  <si>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</si>
  <si>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</si>
  <si>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</si>
  <si>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</si>
  <si>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</si>
  <si>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</si>
  <si>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</si>
  <si>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</si>
  <si>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</si>
  <si>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</si>
  <si>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</si>
  <si>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</si>
  <si>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</si>
  <si>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</si>
  <si>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</si>
  <si>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</si>
  <si>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</si>
  <si>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</si>
  <si>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</si>
  <si>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</si>
  <si>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</si>
  <si>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</si>
  <si>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</si>
  <si>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</si>
  <si>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</si>
  <si>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</si>
  <si>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</si>
  <si>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</si>
  <si>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</si>
  <si>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</si>
  <si>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</si>
  <si>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</si>
  <si>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</si>
  <si>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</si>
  <si>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</si>
  <si>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</si>
  <si>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</si>
  <si>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</si>
  <si>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</si>
  <si>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</si>
  <si>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</si>
  <si>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</si>
  <si>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</si>
  <si>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</si>
  <si>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</si>
  <si>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</si>
  <si>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</si>
  <si>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</si>
  <si>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</si>
  <si>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</si>
  <si>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</si>
  <si>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</si>
  <si>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</si>
  <si>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</si>
  <si>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</si>
  <si>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</si>
  <si>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</si>
  <si>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</si>
  <si>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</si>
  <si>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</si>
  <si>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</si>
  <si>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</si>
  <si>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</si>
  <si>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</si>
  <si>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</si>
  <si>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</si>
  <si>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</si>
  <si>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</si>
  <si>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</si>
  <si>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</si>
  <si>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</si>
  <si>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</si>
  <si>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</si>
  <si>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</si>
  <si>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</si>
  <si>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</si>
  <si>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</si>
  <si>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</si>
  <si>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</si>
  <si>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</si>
  <si>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</si>
  <si>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</si>
  <si>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</si>
  <si>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</si>
  <si>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</si>
  <si>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</si>
  <si>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</si>
  <si>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</si>
  <si>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</si>
  <si>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</si>
  <si>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</si>
  <si>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</si>
  <si>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100%</t>
  </si>
  <si>
    <t>BARSN100CLB25, BARSN100CLeB</t>
  </si>
  <si>
    <t>SN100CL, SN100CLe</t>
  </si>
  <si>
    <t>Lead-Free bar solder</t>
  </si>
  <si>
    <t>BARFCTPLUS, BARFCTPLUSFB</t>
  </si>
  <si>
    <t>Nitroflo Plus</t>
  </si>
  <si>
    <t>63/37 Tin/Lead solder bar</t>
  </si>
  <si>
    <t>Ni10</t>
  </si>
  <si>
    <t>Nickel 10</t>
  </si>
  <si>
    <t>Nickel additive</t>
  </si>
  <si>
    <t>AO1000</t>
  </si>
  <si>
    <t>Germanium additive</t>
  </si>
  <si>
    <t>TS28, TS56</t>
  </si>
  <si>
    <t>Immersion Tin chemistry</t>
  </si>
  <si>
    <t>Amitron Corp</t>
  </si>
  <si>
    <t>154969893</t>
  </si>
  <si>
    <t>DUNNS</t>
  </si>
  <si>
    <t>2001 LANDMEIER ROAD, ELK GROVE VILLAGE, IL 60007</t>
  </si>
  <si>
    <t>CHARLIE SAVALIYA</t>
  </si>
  <si>
    <t>csavaliya@amitroncorp.com</t>
  </si>
  <si>
    <t>847-290-9800</t>
  </si>
  <si>
    <t>DIRECTOR OF QUALITY</t>
  </si>
  <si>
    <t>Used as etch resist or final surface finish</t>
  </si>
  <si>
    <t>https://www.amitroncorp.com/about-us/certifications.html</t>
  </si>
  <si>
    <t>One smelter declares that it does business with very limited industrial mines situated in CAHRA’s. All customers operating in these areas are part of international listed companies with a very strong commitment to compliance. All those companies meet all requirements of the smelters due diligence and compliance process in line with LBMA, RJC and OECD guidelines. Their business in  CAHRA’s does not -in any way- finance armed groups, forced labour and other human rights abuses, or support corruption and money laundering.</t>
  </si>
  <si>
    <t>Auruna 6700 Gold salts is solely manufactured from recycled and scrap sources.</t>
  </si>
  <si>
    <t>We do require but not validated by a third party.</t>
  </si>
  <si>
    <t>Samantha McCourt</t>
  </si>
  <si>
    <t>Samantha.McCourt@metalor.com</t>
  </si>
  <si>
    <t>Mining, recycled and scrap sources</t>
  </si>
  <si>
    <t>Metalor Technologies is a LBMA Good delivery refiner</t>
  </si>
  <si>
    <t>400080</t>
  </si>
  <si>
    <t>Auruna 6700 Gold salts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</si>
</sst>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mitroncorp.com/about-us/certifications.html"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ht="13.2">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399999999999999">
      <c r="A13" s="308"/>
      <c r="B13" s="2">
        <v>1</v>
      </c>
      <c r="C13" s="27" t="s">
        <v>1084</v>
      </c>
      <c r="D13" s="28" t="s">
        <v>872</v>
      </c>
      <c r="E13" s="163" t="s">
        <v>849</v>
      </c>
      <c r="F13" s="163"/>
      <c r="G13" s="25"/>
    </row>
    <row r="14" spans="1:7" ht="30.6">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7" customHeight="1">
      <c r="A29" s="308"/>
      <c r="B29" s="297"/>
      <c r="C29" s="294"/>
      <c r="D29" s="315"/>
      <c r="E29" s="306"/>
      <c r="F29" s="165" t="s">
        <v>61</v>
      </c>
      <c r="G29" s="25"/>
    </row>
    <row r="30" spans="1:7" ht="62.7"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7"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12.2">
      <c r="A36" s="308"/>
      <c r="B36" s="298"/>
      <c r="C36" s="295"/>
      <c r="D36" s="316"/>
      <c r="E36" s="307"/>
      <c r="F36" s="166" t="s">
        <v>69</v>
      </c>
      <c r="G36" s="25"/>
    </row>
    <row r="37" spans="1:7" ht="102">
      <c r="A37" s="308"/>
      <c r="B37" s="141">
        <v>3.01</v>
      </c>
      <c r="C37" s="142" t="s">
        <v>70</v>
      </c>
      <c r="D37" s="28" t="s">
        <v>2251</v>
      </c>
      <c r="E37" s="167" t="s">
        <v>1323</v>
      </c>
      <c r="F37" s="168" t="s">
        <v>1427</v>
      </c>
      <c r="G37" s="25"/>
    </row>
    <row r="38" spans="1:7" ht="81.599999999999994">
      <c r="A38" s="308"/>
      <c r="B38" s="141">
        <v>3.02</v>
      </c>
      <c r="C38" s="142" t="s">
        <v>1356</v>
      </c>
      <c r="D38" s="28" t="s">
        <v>2252</v>
      </c>
      <c r="E38" s="167" t="s">
        <v>1371</v>
      </c>
      <c r="F38" s="168" t="s">
        <v>1428</v>
      </c>
      <c r="G38" s="25"/>
    </row>
    <row r="39" spans="1:7" ht="81.599999999999994">
      <c r="A39" s="308"/>
      <c r="B39" s="150">
        <v>4</v>
      </c>
      <c r="C39" s="149" t="s">
        <v>1524</v>
      </c>
      <c r="D39" s="28" t="s">
        <v>2253</v>
      </c>
      <c r="E39" s="27" t="s">
        <v>2198</v>
      </c>
      <c r="F39" s="27" t="s">
        <v>1525</v>
      </c>
      <c r="G39" s="25"/>
    </row>
    <row r="40" spans="1:7" ht="40.799999999999997">
      <c r="A40" s="308"/>
      <c r="B40" s="141">
        <v>4.01</v>
      </c>
      <c r="C40" s="149" t="s">
        <v>1524</v>
      </c>
      <c r="D40" s="28" t="s">
        <v>2255</v>
      </c>
      <c r="E40" s="27" t="s">
        <v>2210</v>
      </c>
      <c r="F40" s="27" t="s">
        <v>2214</v>
      </c>
      <c r="G40" s="25"/>
    </row>
    <row r="41" spans="1:7" ht="40.799999999999997">
      <c r="A41" s="308"/>
      <c r="B41" s="141" t="s">
        <v>2242</v>
      </c>
      <c r="C41" s="149" t="s">
        <v>1524</v>
      </c>
      <c r="D41" s="28" t="s">
        <v>2254</v>
      </c>
      <c r="E41" s="27" t="s">
        <v>2245</v>
      </c>
      <c r="F41" s="27" t="s">
        <v>2243</v>
      </c>
      <c r="G41" s="25"/>
    </row>
    <row r="42" spans="1:7" ht="40.799999999999997">
      <c r="A42" s="308"/>
      <c r="B42" s="141" t="s">
        <v>2276</v>
      </c>
      <c r="C42" s="149" t="s">
        <v>1524</v>
      </c>
      <c r="D42" s="28" t="s">
        <v>2281</v>
      </c>
      <c r="E42" s="27" t="s">
        <v>2244</v>
      </c>
      <c r="F42" s="27" t="s">
        <v>2277</v>
      </c>
      <c r="G42" s="25"/>
    </row>
    <row r="43" spans="1:7" ht="112.2">
      <c r="A43" s="308"/>
      <c r="B43" s="160">
        <v>4.0999999999999996</v>
      </c>
      <c r="C43" s="149" t="s">
        <v>2280</v>
      </c>
      <c r="D43" s="161">
        <v>42867</v>
      </c>
      <c r="E43" s="169" t="s">
        <v>2283</v>
      </c>
      <c r="F43" s="27" t="s">
        <v>2282</v>
      </c>
      <c r="G43" s="25"/>
    </row>
    <row r="44" spans="1:7" ht="71.400000000000006">
      <c r="A44" s="308"/>
      <c r="B44" s="160">
        <v>4.2</v>
      </c>
      <c r="C44" s="149" t="s">
        <v>2280</v>
      </c>
      <c r="D44" s="161">
        <v>42704</v>
      </c>
      <c r="E44" s="169" t="s">
        <v>2479</v>
      </c>
      <c r="F44" s="27" t="s">
        <v>2454</v>
      </c>
      <c r="G44" s="25"/>
    </row>
    <row r="45" spans="1:7" ht="132.6">
      <c r="A45" s="308"/>
      <c r="B45" s="202">
        <v>5</v>
      </c>
      <c r="C45" s="149" t="s">
        <v>2280</v>
      </c>
      <c r="D45" s="161">
        <v>42867</v>
      </c>
      <c r="E45" s="169" t="s">
        <v>12705</v>
      </c>
      <c r="F45" s="27" t="s">
        <v>12427</v>
      </c>
      <c r="G45" s="25"/>
    </row>
    <row r="46" spans="1:7" ht="30.6">
      <c r="A46" s="308"/>
      <c r="B46" s="160">
        <v>5.01</v>
      </c>
      <c r="C46" s="149" t="s">
        <v>2280</v>
      </c>
      <c r="D46" s="161">
        <v>42907</v>
      </c>
      <c r="E46" s="169" t="s">
        <v>15521</v>
      </c>
      <c r="F46" s="27" t="s">
        <v>12427</v>
      </c>
      <c r="G46" s="25"/>
    </row>
    <row r="47" spans="1:7" ht="61.2">
      <c r="A47" s="308"/>
      <c r="B47" s="160">
        <v>5.0999999999999996</v>
      </c>
      <c r="C47" s="149" t="s">
        <v>2280</v>
      </c>
      <c r="D47" s="161">
        <v>43070</v>
      </c>
      <c r="E47" s="169" t="s">
        <v>12915</v>
      </c>
      <c r="F47" s="27" t="s">
        <v>12916</v>
      </c>
      <c r="G47" s="25"/>
    </row>
    <row r="48" spans="1:7" ht="51">
      <c r="A48" s="308"/>
      <c r="B48" s="160">
        <v>5.1100000000000003</v>
      </c>
      <c r="C48" s="149" t="s">
        <v>13152</v>
      </c>
      <c r="D48" s="161">
        <v>43217</v>
      </c>
      <c r="E48" s="169" t="s">
        <v>13278</v>
      </c>
      <c r="F48" s="27" t="s">
        <v>13186</v>
      </c>
      <c r="G48" s="25"/>
    </row>
    <row r="49" spans="1:7" ht="51">
      <c r="A49" s="308"/>
      <c r="B49" s="160">
        <v>5.12</v>
      </c>
      <c r="C49" s="149" t="s">
        <v>13152</v>
      </c>
      <c r="D49" s="161">
        <v>43581</v>
      </c>
      <c r="E49" s="169" t="s">
        <v>13278</v>
      </c>
      <c r="F49" s="27" t="s">
        <v>13832</v>
      </c>
      <c r="G49" s="25"/>
    </row>
    <row r="50" spans="1:7" ht="71.400000000000006">
      <c r="A50" s="308"/>
      <c r="B50" s="202">
        <v>6</v>
      </c>
      <c r="C50" s="149" t="s">
        <v>13152</v>
      </c>
      <c r="D50" s="161">
        <v>43964</v>
      </c>
      <c r="E50" s="169" t="s">
        <v>14048</v>
      </c>
      <c r="F50" s="27" t="s">
        <v>13835</v>
      </c>
      <c r="G50" s="25"/>
    </row>
    <row r="51" spans="1:7" ht="40.799999999999997">
      <c r="A51" s="308"/>
      <c r="B51" s="160">
        <v>6.01</v>
      </c>
      <c r="C51" s="149" t="s">
        <v>13152</v>
      </c>
      <c r="D51" s="161">
        <v>43970</v>
      </c>
      <c r="E51" s="169" t="s">
        <v>15522</v>
      </c>
      <c r="F51" s="169" t="s">
        <v>13835</v>
      </c>
      <c r="G51" s="25"/>
    </row>
    <row r="52" spans="1:7" ht="40.799999999999997">
      <c r="A52" s="308"/>
      <c r="B52" s="160">
        <v>6.1</v>
      </c>
      <c r="C52" s="149" t="s">
        <v>13152</v>
      </c>
      <c r="D52" s="161">
        <v>44314</v>
      </c>
      <c r="E52" s="169" t="s">
        <v>15514</v>
      </c>
      <c r="F52" s="169" t="s">
        <v>15043</v>
      </c>
      <c r="G52" s="25"/>
    </row>
    <row r="53" spans="1:7" ht="40.799999999999997">
      <c r="A53" s="308"/>
      <c r="B53" s="160">
        <v>6.2</v>
      </c>
      <c r="C53" s="149" t="s">
        <v>13152</v>
      </c>
      <c r="D53" s="161">
        <v>44678</v>
      </c>
      <c r="E53" s="169" t="s">
        <v>15514</v>
      </c>
      <c r="F53" s="169" t="s">
        <v>15513</v>
      </c>
      <c r="G53" s="25"/>
    </row>
    <row r="54" spans="1:7" ht="40.799999999999997">
      <c r="A54" s="308"/>
      <c r="B54" s="160">
        <v>6.21</v>
      </c>
      <c r="C54" s="149" t="s">
        <v>13152</v>
      </c>
      <c r="D54" s="161">
        <v>44687</v>
      </c>
      <c r="E54" s="169" t="s">
        <v>15523</v>
      </c>
      <c r="F54" s="169" t="s">
        <v>15513</v>
      </c>
      <c r="G54" s="25"/>
    </row>
    <row r="55" spans="1:7" ht="40.799999999999997">
      <c r="A55" s="308"/>
      <c r="B55" s="160">
        <v>6.22</v>
      </c>
      <c r="C55" s="149" t="s">
        <v>13152</v>
      </c>
      <c r="D55" s="275">
        <v>44692</v>
      </c>
      <c r="E55" s="169" t="s">
        <v>15522</v>
      </c>
      <c r="F55" s="169" t="s">
        <v>15513</v>
      </c>
      <c r="G55" s="25"/>
    </row>
    <row r="56" spans="1:7" ht="51">
      <c r="A56" s="308"/>
      <c r="B56" s="202">
        <v>6.3</v>
      </c>
      <c r="C56" s="149" t="s">
        <v>13152</v>
      </c>
      <c r="D56" s="275">
        <v>45051</v>
      </c>
      <c r="E56" s="169" t="s">
        <v>15790</v>
      </c>
      <c r="F56" s="169" t="s">
        <v>15571</v>
      </c>
      <c r="G56" s="25"/>
    </row>
    <row r="57" spans="1:7" ht="40.799999999999997">
      <c r="A57" s="308"/>
      <c r="B57" s="160">
        <v>6.31</v>
      </c>
      <c r="C57" s="149" t="s">
        <v>13152</v>
      </c>
      <c r="D57" s="275">
        <v>45072</v>
      </c>
      <c r="E57" s="169" t="s">
        <v>15792</v>
      </c>
      <c r="F57" s="169" t="s">
        <v>15571</v>
      </c>
      <c r="G57" s="25"/>
    </row>
    <row r="58" spans="1:7" ht="13.2" thickBot="1">
      <c r="A58" s="309"/>
      <c r="B58" s="310" t="str">
        <f ca="1">OFFSET(L!$C$1,MATCH("General"&amp;"Cpy",L!$A:$A,0)-1,SL,,)</f>
        <v>© 2023 Responsible Minerals Initiative. All rights reserved.</v>
      </c>
      <c r="C58" s="310"/>
      <c r="D58" s="310"/>
      <c r="E58" s="310"/>
      <c r="F58" s="310"/>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1BC082C-BCF2-4F72-A1F8-B2544324B4A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BD9BE79-8645-43AC-AC16-740018B4385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85" zoomScaleNormal="85" zoomScalePageLayoutView="70" workbookViewId="0">
      <selection activeCell="D23" sqref="D23:E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15809</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15814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15815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15816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15814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15815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45174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t="s">
        <v>15817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t="s">
        <v>15817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t="s">
        <v>15817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t="s">
        <v>15817</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15819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488</v>
      </c>
      <c r="E52" s="327"/>
      <c r="F52" s="47"/>
      <c r="G52" s="328" t="s">
        <v>15820</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15795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15795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15818</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15821</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sbock@fctcompanies.com" xr:uid="{12675616-21C6-4AEE-BDEA-3D6F032EF876}"/>
    <hyperlink ref="D20" r:id="rId4" display="sbock@fctcompanies.com" xr:uid="{BD22C17F-9F88-4604-B0AA-53152330E3A7}"/>
    <hyperlink ref="G77" r:id="rId5" xr:uid="{2ECEDFA7-5103-49AC-806C-7628C7D8A82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K16" sqref="K1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773</v>
      </c>
      <c r="B5" s="182" t="s">
        <v>1126</v>
      </c>
      <c r="C5" s="186" t="s">
        <v>1030</v>
      </c>
      <c r="D5" s="230"/>
      <c r="E5" s="182" t="s">
        <v>876</v>
      </c>
      <c r="F5" s="182" t="s">
        <v>773</v>
      </c>
      <c r="G5" s="182" t="s">
        <v>13240</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si="1">IF(AND(C5="Smelter not listed",OR(LEN(D5)=0,LEN(E5)=0)),1,0)</f>
        <v>0</v>
      </c>
      <c r="AB5" s="228" t="str">
        <f t="shared" ref="AB5" si="2">B5&amp;C5</f>
        <v>TinMinsur</v>
      </c>
    </row>
    <row r="6" spans="1:34" s="227" customFormat="1" ht="19.95" customHeight="1">
      <c r="A6" s="262" t="s">
        <v>777</v>
      </c>
      <c r="B6" s="182" t="s">
        <v>1126</v>
      </c>
      <c r="C6" s="186" t="s">
        <v>13803</v>
      </c>
      <c r="D6" s="230"/>
      <c r="E6" s="182" t="s">
        <v>2430</v>
      </c>
      <c r="F6" s="182" t="s">
        <v>777</v>
      </c>
      <c r="G6" s="182" t="s">
        <v>13240</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Operaciones Metalurgicas S.A.</v>
      </c>
      <c r="S6" s="181" t="str">
        <f t="shared" ref="S6:S37" ca="1" si="3">IF(B6="","",IF(ISERROR(MATCH($E6,CL,0)),"Unknown",INDIRECT("'C'!$A$"&amp;MATCH($E6,CL,0)+1)))</f>
        <v>BO</v>
      </c>
      <c r="T6" s="181" t="str">
        <f ca="1">IF(B6="","",IF(ISERROR(MATCH($J6,SorP!$B$1:$B$6279,0)),"",INDIRECT("'SorP'!$A$"&amp;MATCH($S6&amp;$J6,SorP!C:C,0))))</f>
        <v>BO-O</v>
      </c>
      <c r="U6" s="201"/>
      <c r="V6" s="226">
        <f>IF(C6="",NA(),IF(OR(C6="Smelter not listed",C6="Smelter not yet identified"),MATCH($B6&amp;$D6,'Smelter Look-up'!$J:$J,0),MATCH($B6&amp;$C6,'Smelter Look-up'!$J:$J,0)))</f>
        <v>482</v>
      </c>
      <c r="X6" s="227">
        <f t="shared" ref="X6:X37" si="4">IF(AND(C6="Smelter not listed",OR(LEN(D6)=0,LEN(E6)=0)),1,0)</f>
        <v>0</v>
      </c>
      <c r="AB6" s="228" t="str">
        <f t="shared" ref="AB6:AB37" si="5">B6&amp;C6</f>
        <v>TinOperaciones Metalurgicas S.A.</v>
      </c>
    </row>
    <row r="7" spans="1:34" s="227" customFormat="1" ht="19.95" customHeight="1">
      <c r="A7" s="262" t="s">
        <v>770</v>
      </c>
      <c r="B7" s="182" t="s">
        <v>1126</v>
      </c>
      <c r="C7" s="186" t="s">
        <v>1322</v>
      </c>
      <c r="D7" s="230"/>
      <c r="E7" s="182" t="s">
        <v>1096</v>
      </c>
      <c r="F7" s="182" t="s">
        <v>770</v>
      </c>
      <c r="G7" s="182" t="s">
        <v>13240</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3"/>
        <v>CN</v>
      </c>
      <c r="T7" s="181" t="str">
        <f ca="1">IF(B7="","",IF(ISERROR(MATCH($J7,SorP!$B$1:$B$6279,0)),"",INDIRECT("'SorP'!$A$"&amp;MATCH($S7&amp;$J7,SorP!C:C,0))))</f>
        <v>CN-GX</v>
      </c>
      <c r="U7" s="201"/>
      <c r="V7" s="226">
        <f>IF(C7="",NA(),IF(OR(C7="Smelter not listed",C7="Smelter not yet identified"),MATCH($B7&amp;$D7,'Smelter Look-up'!$J:$J,0),MATCH($B7&amp;$C7,'Smelter Look-up'!$J:$J,0)))</f>
        <v>403</v>
      </c>
      <c r="X7" s="227">
        <f t="shared" si="4"/>
        <v>0</v>
      </c>
      <c r="AB7" s="228" t="str">
        <f t="shared" si="5"/>
        <v>TinChina Tin Group Co., Ltd.</v>
      </c>
    </row>
    <row r="8" spans="1:34" s="227" customFormat="1" ht="19.95" customHeight="1">
      <c r="A8" s="262" t="s">
        <v>781</v>
      </c>
      <c r="B8" s="182" t="s">
        <v>1126</v>
      </c>
      <c r="C8" s="186" t="s">
        <v>13801</v>
      </c>
      <c r="D8" s="230"/>
      <c r="E8" s="182" t="s">
        <v>1101</v>
      </c>
      <c r="F8" s="182" t="s">
        <v>781</v>
      </c>
      <c r="G8" s="182" t="s">
        <v>13240</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514</v>
      </c>
      <c r="X8" s="227">
        <f t="shared" si="4"/>
        <v>0</v>
      </c>
      <c r="AB8" s="228" t="str">
        <f t="shared" si="5"/>
        <v>TinPT Timah Tbk Mentok</v>
      </c>
    </row>
    <row r="9" spans="1:34" s="227" customFormat="1" ht="19.95" customHeight="1">
      <c r="A9" s="262" t="s">
        <v>2529</v>
      </c>
      <c r="B9" s="182" t="s">
        <v>1126</v>
      </c>
      <c r="C9" s="186" t="s">
        <v>2528</v>
      </c>
      <c r="D9" s="230"/>
      <c r="E9" s="182" t="s">
        <v>1096</v>
      </c>
      <c r="F9" s="182" t="s">
        <v>2529</v>
      </c>
      <c r="G9" s="182" t="s">
        <v>13240</v>
      </c>
      <c r="H9" s="183">
        <f ca="1">IF(ISERROR($V9),"",OFFSET('Smelter Look-up'!$G$4,$V9-4,0))</f>
        <v>0</v>
      </c>
      <c r="I9" s="184" t="str">
        <f ca="1">IF(ISERROR($V9),"",OFFSET('Smelter Look-up'!$H$4,$V9-4,0))</f>
        <v>Chaozhou</v>
      </c>
      <c r="J9" s="184" t="str">
        <f ca="1">IF(ISERROR($V9),"",OFFSET('Smelter Look-up'!$I$4,$V9-4,0))</f>
        <v>Guangdong Sheng</v>
      </c>
      <c r="K9" s="224"/>
      <c r="L9" s="224"/>
      <c r="M9" s="224"/>
      <c r="N9" s="224"/>
      <c r="O9" s="224"/>
      <c r="P9" s="185"/>
      <c r="Q9" s="225"/>
      <c r="R9" s="182" t="str">
        <f ca="1">IF(ISERROR($V9),"",OFFSET('Smelter Look-up'!$C$4,$V9-4,0)&amp;"")</f>
        <v>Guangdong Hanhe Non-Ferrous Metal Co., Ltd.</v>
      </c>
      <c r="S9" s="181" t="str">
        <f t="shared" ca="1" si="3"/>
        <v>CN</v>
      </c>
      <c r="T9" s="181" t="str">
        <f ca="1">IF(B9="","",IF(ISERROR(MATCH($J9,SorP!$B$1:$B$6279,0)),"",INDIRECT("'SorP'!$A$"&amp;MATCH($S9&amp;$J9,SorP!C:C,0))))</f>
        <v>CN-GD</v>
      </c>
      <c r="U9" s="201"/>
      <c r="V9" s="226">
        <f>IF(C9="",NA(),IF(OR(C9="Smelter not listed",C9="Smelter not yet identified"),MATCH($B9&amp;$D9,'Smelter Look-up'!$J:$J,0),MATCH($B9&amp;$C9,'Smelter Look-up'!$J:$J,0)))</f>
        <v>442</v>
      </c>
      <c r="X9" s="227">
        <f t="shared" si="4"/>
        <v>0</v>
      </c>
      <c r="AB9" s="228" t="str">
        <f t="shared" si="5"/>
        <v>TinGuangdong Hanhe Non-Ferrous Metal Co., Ltd.</v>
      </c>
    </row>
    <row r="10" spans="1:34" s="227" customFormat="1" ht="19.95" customHeight="1">
      <c r="A10" s="262" t="s">
        <v>784</v>
      </c>
      <c r="B10" s="182" t="s">
        <v>1126</v>
      </c>
      <c r="C10" s="186" t="s">
        <v>1027</v>
      </c>
      <c r="D10" s="230"/>
      <c r="E10" s="182" t="s">
        <v>884</v>
      </c>
      <c r="F10" s="182" t="s">
        <v>784</v>
      </c>
      <c r="G10" s="182" t="s">
        <v>13240</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3"/>
        <v>TH</v>
      </c>
      <c r="T10" s="181" t="str">
        <f ca="1">IF(B10="","",IF(ISERROR(MATCH($J10,SorP!$B$1:$B$6279,0)),"",INDIRECT("'SorP'!$A$"&amp;MATCH($S10&amp;$J10,SorP!C:C,0))))</f>
        <v>TH-83</v>
      </c>
      <c r="U10" s="201"/>
      <c r="V10" s="226">
        <f>IF(C10="",NA(),IF(OR(C10="Smelter not listed",C10="Smelter not yet identified"),MATCH($B10&amp;$D10,'Smelter Look-up'!$J:$J,0),MATCH($B10&amp;$C10,'Smelter Look-up'!$J:$J,0)))</f>
        <v>526</v>
      </c>
      <c r="X10" s="227">
        <f t="shared" si="4"/>
        <v>0</v>
      </c>
      <c r="AB10" s="228" t="str">
        <f t="shared" si="5"/>
        <v>TinThaisarco</v>
      </c>
    </row>
    <row r="11" spans="1:34" s="227" customFormat="1" ht="19.95" customHeight="1">
      <c r="A11" s="262" t="s">
        <v>706</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t="s">
        <v>15822</v>
      </c>
      <c r="L11" s="224" t="s">
        <v>15823</v>
      </c>
      <c r="M11" s="224" t="s">
        <v>491</v>
      </c>
      <c r="N11" s="224" t="s">
        <v>15824</v>
      </c>
      <c r="O11" s="224" t="s">
        <v>15824</v>
      </c>
      <c r="P11" s="185" t="s">
        <v>489</v>
      </c>
      <c r="Q11" s="225" t="s">
        <v>15825</v>
      </c>
      <c r="R11" s="182" t="str">
        <f ca="1">IF(ISERROR($V11),"",OFFSET('Smelter Look-up'!$C$4,$V11-4,0)&amp;"")</f>
        <v>Metalor USA Refining Corporation</v>
      </c>
      <c r="S11" s="181" t="str">
        <f t="shared" ca="1" si="3"/>
        <v>US</v>
      </c>
      <c r="T11" s="181" t="str">
        <f ca="1">IF(B11="","",IF(ISERROR(MATCH($J11,SorP!$B$1:$B$6279,0)),"",INDIRECT("'SorP'!$A$"&amp;MATCH($S11&amp;$J11,SorP!C:C,0))))</f>
        <v>US-MA</v>
      </c>
      <c r="U11" s="201"/>
      <c r="V11" s="226">
        <f ca="1">IF(C11="",NA(),IF(OR(C11="Smelter not listed",C11="Smelter not yet identified"),MATCH($B11&amp;$D11,'Smelter Look-up'!$J:$J,0),MATCH($B11&amp;$C11,'Smelter Look-up'!$J:$J,0)))</f>
        <v>176</v>
      </c>
      <c r="X11" s="227">
        <f t="shared" ca="1" si="4"/>
        <v>0</v>
      </c>
      <c r="AB11" s="228" t="str">
        <f t="shared" ca="1" si="5"/>
        <v>GoldMetalor USA Refining Corporation</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8B8067B-630B-4873-A025-16A78874E6B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9" activePane="bottomRight" state="frozen"/>
      <selection activeCell="A4" sqref="A4"/>
      <selection pane="topRight" activeCell="A4" sqref="A4"/>
      <selection pane="bottomLeft" activeCell="A4" sqref="A4"/>
      <selection pane="bottomRight" activeCell="D64" sqref="D6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Amitron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CHARLIE SAVALIYA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csavaliya@amitroncorp.com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847-290-9800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CHARLIE SAVALIYA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csavaliya@amitroncorp.com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https://www.amitroncorp.com/about-us/certifications.html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9" sqref="D19"/>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15796</v>
      </c>
      <c r="C6" s="98" t="s">
        <v>15797</v>
      </c>
      <c r="D6" s="98" t="s">
        <v>15798</v>
      </c>
      <c r="E6" s="276"/>
    </row>
    <row r="7" spans="1:6" ht="15">
      <c r="A7" s="129"/>
      <c r="B7" s="274" t="s">
        <v>15799</v>
      </c>
      <c r="C7" s="98" t="s">
        <v>15800</v>
      </c>
      <c r="D7" s="98" t="s">
        <v>15801</v>
      </c>
      <c r="E7" s="276"/>
    </row>
    <row r="8" spans="1:6" ht="15">
      <c r="A8" s="129"/>
      <c r="B8" s="274" t="s">
        <v>15802</v>
      </c>
      <c r="C8" s="98" t="s">
        <v>15803</v>
      </c>
      <c r="D8" s="98" t="s">
        <v>15804</v>
      </c>
      <c r="E8" s="276"/>
    </row>
    <row r="9" spans="1:6" ht="15">
      <c r="A9" s="129"/>
      <c r="B9" s="274" t="s">
        <v>15805</v>
      </c>
      <c r="C9" s="98" t="s">
        <v>15805</v>
      </c>
      <c r="D9" s="98" t="s">
        <v>15806</v>
      </c>
      <c r="E9" s="276"/>
    </row>
    <row r="10" spans="1:6" ht="15">
      <c r="A10" s="129"/>
      <c r="B10" s="274" t="s">
        <v>15807</v>
      </c>
      <c r="C10" s="98" t="s">
        <v>15807</v>
      </c>
      <c r="D10" s="98" t="s">
        <v>15808</v>
      </c>
      <c r="E10" s="276"/>
    </row>
    <row r="11" spans="1:6" ht="15">
      <c r="A11" s="129"/>
      <c r="B11" s="274" t="s">
        <v>15826</v>
      </c>
      <c r="C11" s="98" t="s">
        <v>15827</v>
      </c>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7"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charlie</cp:lastModifiedBy>
  <cp:lastPrinted>2015-04-21T20:47:43Z</cp:lastPrinted>
  <dcterms:created xsi:type="dcterms:W3CDTF">2010-06-21T21:00:23Z</dcterms:created>
  <dcterms:modified xsi:type="dcterms:W3CDTF">2023-09-05T16:25:16Z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